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xr:revisionPtr revIDLastSave="0" documentId="13_ncr:1_{AF4D191A-9471-4C07-9BAE-AE33F8BB697D}" xr6:coauthVersionLast="47" xr6:coauthVersionMax="47" xr10:uidLastSave="{00000000-0000-0000-0000-000000000000}"/>
  <bookViews>
    <workbookView xWindow="31230" yWindow="1140" windowWidth="25560" windowHeight="14460" xr2:uid="{00000000-000D-0000-FFFF-FFFF00000000}"/>
  </bookViews>
  <sheets>
    <sheet name="հայ" sheetId="1" r:id="rId1"/>
    <sheet name="cank dex 1" sheetId="4" state="hidden" r:id="rId2"/>
    <sheet name="Alteplaz" sheetId="5" state="hidden" r:id="rId3"/>
    <sheet name="heraci" sheetId="2" state="hidden" r:id="rId4"/>
    <sheet name="muracan" sheetId="3" state="hidden" r:id="rId5"/>
  </sheets>
  <definedNames>
    <definedName name="_xlnm._FilterDatabase" localSheetId="2" hidden="1">Alteplaz!$C$1:$C$2</definedName>
    <definedName name="_xlnm._FilterDatabase" localSheetId="1" hidden="1">'cank dex 1'!$H$1:$H$157</definedName>
    <definedName name="_xlnm._FilterDatabase" localSheetId="0" hidden="1">հայ!$D$1:$D$12</definedName>
    <definedName name="_xlnm.Print_Area" localSheetId="0">հայ!$A$1:$H$12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 i="5" l="1"/>
  <c r="J2" i="5"/>
  <c r="R2" i="5"/>
  <c r="T2" i="5"/>
  <c r="V2" i="5"/>
  <c r="V152" i="4" l="1"/>
  <c r="T152" i="4"/>
  <c r="R152" i="4"/>
  <c r="J152" i="4"/>
  <c r="V151" i="4"/>
  <c r="T151" i="4"/>
  <c r="R151" i="4"/>
  <c r="J151" i="4"/>
  <c r="V150" i="4"/>
  <c r="T150" i="4"/>
  <c r="R150" i="4"/>
  <c r="J150" i="4"/>
  <c r="V149" i="4"/>
  <c r="T149" i="4"/>
  <c r="R149" i="4"/>
  <c r="J149" i="4"/>
  <c r="V148" i="4"/>
  <c r="T148" i="4"/>
  <c r="R148" i="4"/>
  <c r="J148" i="4"/>
  <c r="V147" i="4"/>
  <c r="T147" i="4"/>
  <c r="R147" i="4"/>
  <c r="J147" i="4"/>
  <c r="V146" i="4"/>
  <c r="T146" i="4"/>
  <c r="R146" i="4"/>
  <c r="J146" i="4"/>
  <c r="V145" i="4"/>
  <c r="T145" i="4"/>
  <c r="R145" i="4"/>
  <c r="J145" i="4"/>
  <c r="V144" i="4"/>
  <c r="T144" i="4"/>
  <c r="R144" i="4"/>
  <c r="J144" i="4"/>
  <c r="V143" i="4"/>
  <c r="T143" i="4"/>
  <c r="R143" i="4"/>
  <c r="J143" i="4"/>
  <c r="V142" i="4"/>
  <c r="T142" i="4"/>
  <c r="R142" i="4"/>
  <c r="J142" i="4"/>
  <c r="V141" i="4"/>
  <c r="T141" i="4"/>
  <c r="R141" i="4"/>
  <c r="J141" i="4"/>
  <c r="H141" i="4"/>
  <c r="V140" i="4"/>
  <c r="T140" i="4"/>
  <c r="R140" i="4"/>
  <c r="J140" i="4"/>
  <c r="H140" i="4"/>
  <c r="V139" i="4"/>
  <c r="T139" i="4"/>
  <c r="R139" i="4"/>
  <c r="J139" i="4"/>
  <c r="V138" i="4"/>
  <c r="T138" i="4"/>
  <c r="R138" i="4"/>
  <c r="J138" i="4"/>
  <c r="V137" i="4"/>
  <c r="T137" i="4"/>
  <c r="R137" i="4"/>
  <c r="J137" i="4"/>
  <c r="V136" i="4"/>
  <c r="T136" i="4"/>
  <c r="R136" i="4"/>
  <c r="J136" i="4"/>
  <c r="V135" i="4"/>
  <c r="T135" i="4"/>
  <c r="R135" i="4"/>
  <c r="J135" i="4"/>
  <c r="V134" i="4"/>
  <c r="T134" i="4"/>
  <c r="R134" i="4"/>
  <c r="J134" i="4"/>
  <c r="V133" i="4"/>
  <c r="T133" i="4"/>
  <c r="R133" i="4"/>
  <c r="J133" i="4"/>
  <c r="V132" i="4"/>
  <c r="T132" i="4"/>
  <c r="R132" i="4"/>
  <c r="J132" i="4"/>
  <c r="V131" i="4"/>
  <c r="T131" i="4"/>
  <c r="R131" i="4"/>
  <c r="J131" i="4"/>
  <c r="V130" i="4"/>
  <c r="T130" i="4"/>
  <c r="R130" i="4"/>
  <c r="J130" i="4"/>
  <c r="H130" i="4"/>
  <c r="V129" i="4"/>
  <c r="T129" i="4"/>
  <c r="R129" i="4"/>
  <c r="J129" i="4"/>
  <c r="V128" i="4"/>
  <c r="T128" i="4"/>
  <c r="R128" i="4"/>
  <c r="J128" i="4"/>
  <c r="H128" i="4"/>
  <c r="V127" i="4"/>
  <c r="T127" i="4"/>
  <c r="R127" i="4"/>
  <c r="J127" i="4"/>
  <c r="V126" i="4"/>
  <c r="T126" i="4"/>
  <c r="R126" i="4"/>
  <c r="J126" i="4"/>
  <c r="V125" i="4"/>
  <c r="T125" i="4"/>
  <c r="R125" i="4"/>
  <c r="J125" i="4"/>
  <c r="V124" i="4"/>
  <c r="T124" i="4"/>
  <c r="R124" i="4"/>
  <c r="J124" i="4"/>
  <c r="V123" i="4"/>
  <c r="T123" i="4"/>
  <c r="R123" i="4"/>
  <c r="J123" i="4"/>
  <c r="V122" i="4"/>
  <c r="T122" i="4"/>
  <c r="R122" i="4"/>
  <c r="J122" i="4"/>
  <c r="V121" i="4"/>
  <c r="T121" i="4"/>
  <c r="R121" i="4"/>
  <c r="J121" i="4"/>
  <c r="V120" i="4"/>
  <c r="T120" i="4"/>
  <c r="R120" i="4"/>
  <c r="J120" i="4"/>
  <c r="V119" i="4"/>
  <c r="T119" i="4"/>
  <c r="R119" i="4"/>
  <c r="J119" i="4"/>
  <c r="H119" i="4"/>
  <c r="V118" i="4"/>
  <c r="T118" i="4"/>
  <c r="R118" i="4"/>
  <c r="J118" i="4"/>
  <c r="V117" i="4"/>
  <c r="T117" i="4"/>
  <c r="R117" i="4"/>
  <c r="J117" i="4"/>
  <c r="H117" i="4"/>
  <c r="V116" i="4"/>
  <c r="T116" i="4"/>
  <c r="R116" i="4"/>
  <c r="J116" i="4"/>
  <c r="V115" i="4"/>
  <c r="T115" i="4"/>
  <c r="R115" i="4"/>
  <c r="J115" i="4"/>
  <c r="V114" i="4"/>
  <c r="T114" i="4"/>
  <c r="R114" i="4"/>
  <c r="J114" i="4"/>
  <c r="H114" i="4"/>
  <c r="V113" i="4"/>
  <c r="T113" i="4"/>
  <c r="R113" i="4"/>
  <c r="J113" i="4"/>
  <c r="H113" i="4"/>
  <c r="V112" i="4"/>
  <c r="T112" i="4"/>
  <c r="R112" i="4"/>
  <c r="J112" i="4"/>
  <c r="V111" i="4"/>
  <c r="T111" i="4"/>
  <c r="R111" i="4"/>
  <c r="J111" i="4"/>
  <c r="H111" i="4"/>
  <c r="V110" i="4"/>
  <c r="T110" i="4"/>
  <c r="R110" i="4"/>
  <c r="J110" i="4"/>
  <c r="V109" i="4"/>
  <c r="T109" i="4"/>
  <c r="R109" i="4"/>
  <c r="J109" i="4"/>
  <c r="V108" i="4"/>
  <c r="T108" i="4"/>
  <c r="R108" i="4"/>
  <c r="J108" i="4"/>
  <c r="V107" i="4"/>
  <c r="T107" i="4"/>
  <c r="R107" i="4"/>
  <c r="J107" i="4"/>
  <c r="V106" i="4"/>
  <c r="T106" i="4"/>
  <c r="R106" i="4"/>
  <c r="J106" i="4"/>
  <c r="V105" i="4"/>
  <c r="T105" i="4"/>
  <c r="R105" i="4"/>
  <c r="J105" i="4"/>
  <c r="V104" i="4"/>
  <c r="T104" i="4"/>
  <c r="R104" i="4"/>
  <c r="J104" i="4"/>
  <c r="V103" i="4"/>
  <c r="T103" i="4"/>
  <c r="R103" i="4"/>
  <c r="J103" i="4"/>
  <c r="V102" i="4"/>
  <c r="T102" i="4"/>
  <c r="R102" i="4"/>
  <c r="J102" i="4"/>
  <c r="V101" i="4"/>
  <c r="T101" i="4"/>
  <c r="R101" i="4"/>
  <c r="J101" i="4"/>
  <c r="H101" i="4"/>
  <c r="V100" i="4"/>
  <c r="T100" i="4"/>
  <c r="R100" i="4"/>
  <c r="J100" i="4"/>
  <c r="V99" i="4"/>
  <c r="T99" i="4"/>
  <c r="R99" i="4"/>
  <c r="J99" i="4"/>
  <c r="H99" i="4"/>
  <c r="V98" i="4"/>
  <c r="T98" i="4"/>
  <c r="R98" i="4"/>
  <c r="J98" i="4"/>
  <c r="V97" i="4"/>
  <c r="T97" i="4"/>
  <c r="R97" i="4"/>
  <c r="J97" i="4"/>
  <c r="V96" i="4"/>
  <c r="T96" i="4"/>
  <c r="R96" i="4"/>
  <c r="J96" i="4"/>
  <c r="V95" i="4"/>
  <c r="T95" i="4"/>
  <c r="R95" i="4"/>
  <c r="J95" i="4"/>
  <c r="V94" i="4"/>
  <c r="T94" i="4"/>
  <c r="R94" i="4"/>
  <c r="J94" i="4"/>
  <c r="H94" i="4"/>
  <c r="V93" i="4"/>
  <c r="T93" i="4"/>
  <c r="R93" i="4"/>
  <c r="J93" i="4"/>
  <c r="V92" i="4"/>
  <c r="T92" i="4"/>
  <c r="R92" i="4"/>
  <c r="J92" i="4"/>
  <c r="V91" i="4"/>
  <c r="T91" i="4"/>
  <c r="R91" i="4"/>
  <c r="J91" i="4"/>
  <c r="V90" i="4"/>
  <c r="T90" i="4"/>
  <c r="R90" i="4"/>
  <c r="J90" i="4"/>
  <c r="H90" i="4"/>
  <c r="V89" i="4"/>
  <c r="T89" i="4"/>
  <c r="R89" i="4"/>
  <c r="J89" i="4"/>
  <c r="H89" i="4"/>
  <c r="V88" i="4"/>
  <c r="T88" i="4"/>
  <c r="R88" i="4"/>
  <c r="J88" i="4"/>
  <c r="V87" i="4"/>
  <c r="T87" i="4"/>
  <c r="R87" i="4"/>
  <c r="J87" i="4"/>
  <c r="V86" i="4"/>
  <c r="T86" i="4"/>
  <c r="R86" i="4"/>
  <c r="J86" i="4"/>
  <c r="H86" i="4"/>
  <c r="V85" i="4"/>
  <c r="T85" i="4"/>
  <c r="R85" i="4"/>
  <c r="J85" i="4"/>
  <c r="H85" i="4"/>
  <c r="V84" i="4"/>
  <c r="T84" i="4"/>
  <c r="R84" i="4"/>
  <c r="J84" i="4"/>
  <c r="H84" i="4"/>
  <c r="V83" i="4"/>
  <c r="T83" i="4"/>
  <c r="R83" i="4"/>
  <c r="J83" i="4"/>
  <c r="V82" i="4"/>
  <c r="T82" i="4"/>
  <c r="R82" i="4"/>
  <c r="J82" i="4"/>
  <c r="H82" i="4"/>
  <c r="V81" i="4"/>
  <c r="T81" i="4"/>
  <c r="R81" i="4"/>
  <c r="J81" i="4"/>
  <c r="V80" i="4"/>
  <c r="T80" i="4"/>
  <c r="R80" i="4"/>
  <c r="J80" i="4"/>
  <c r="V79" i="4"/>
  <c r="T79" i="4"/>
  <c r="R79" i="4"/>
  <c r="J79" i="4"/>
  <c r="V78" i="4"/>
  <c r="T78" i="4"/>
  <c r="R78" i="4"/>
  <c r="J78" i="4"/>
  <c r="H78" i="4"/>
  <c r="V77" i="4"/>
  <c r="T77" i="4"/>
  <c r="R77" i="4"/>
  <c r="J77" i="4"/>
  <c r="V76" i="4"/>
  <c r="T76" i="4"/>
  <c r="R76" i="4"/>
  <c r="J76" i="4"/>
  <c r="V75" i="4"/>
  <c r="T75" i="4"/>
  <c r="R75" i="4"/>
  <c r="J75" i="4"/>
  <c r="V74" i="4"/>
  <c r="T74" i="4"/>
  <c r="R74" i="4"/>
  <c r="J74" i="4"/>
  <c r="V73" i="4"/>
  <c r="T73" i="4"/>
  <c r="R73" i="4"/>
  <c r="J73" i="4"/>
  <c r="V72" i="4"/>
  <c r="T72" i="4"/>
  <c r="R72" i="4"/>
  <c r="J72" i="4"/>
  <c r="H72" i="4"/>
  <c r="V71" i="4"/>
  <c r="T71" i="4"/>
  <c r="R71" i="4"/>
  <c r="J71" i="4"/>
  <c r="V70" i="4"/>
  <c r="T70" i="4"/>
  <c r="R70" i="4"/>
  <c r="J70" i="4"/>
  <c r="H70" i="4"/>
  <c r="V69" i="4"/>
  <c r="T69" i="4"/>
  <c r="R69" i="4"/>
  <c r="J69" i="4"/>
  <c r="V68" i="4"/>
  <c r="T68" i="4"/>
  <c r="R68" i="4"/>
  <c r="J68" i="4"/>
  <c r="V67" i="4"/>
  <c r="T67" i="4"/>
  <c r="R67" i="4"/>
  <c r="J67" i="4"/>
  <c r="V66" i="4"/>
  <c r="T66" i="4"/>
  <c r="R66" i="4"/>
  <c r="J66" i="4"/>
  <c r="H66" i="4"/>
  <c r="V65" i="4"/>
  <c r="T65" i="4"/>
  <c r="R65" i="4"/>
  <c r="J65" i="4"/>
  <c r="H65" i="4"/>
  <c r="V64" i="4"/>
  <c r="T64" i="4"/>
  <c r="R64" i="4"/>
  <c r="J64" i="4"/>
  <c r="V63" i="4"/>
  <c r="T63" i="4"/>
  <c r="R63" i="4"/>
  <c r="J63" i="4"/>
  <c r="H63" i="4"/>
  <c r="V62" i="4"/>
  <c r="T62" i="4"/>
  <c r="R62" i="4"/>
  <c r="J62" i="4"/>
  <c r="V61" i="4"/>
  <c r="T61" i="4"/>
  <c r="R61" i="4"/>
  <c r="J61" i="4"/>
  <c r="V60" i="4"/>
  <c r="T60" i="4"/>
  <c r="R60" i="4"/>
  <c r="J60" i="4"/>
  <c r="H60" i="4"/>
  <c r="V59" i="4"/>
  <c r="T59" i="4"/>
  <c r="R59" i="4"/>
  <c r="J59" i="4"/>
  <c r="V58" i="4"/>
  <c r="T58" i="4"/>
  <c r="R58" i="4"/>
  <c r="J58" i="4"/>
  <c r="H58" i="4"/>
  <c r="V57" i="4"/>
  <c r="T57" i="4"/>
  <c r="R57" i="4"/>
  <c r="J57" i="4"/>
  <c r="H57" i="4"/>
  <c r="V56" i="4"/>
  <c r="T56" i="4"/>
  <c r="R56" i="4"/>
  <c r="J56" i="4"/>
  <c r="V55" i="4"/>
  <c r="T55" i="4"/>
  <c r="R55" i="4"/>
  <c r="J55" i="4"/>
  <c r="H55" i="4"/>
  <c r="V54" i="4"/>
  <c r="T54" i="4"/>
  <c r="R54" i="4"/>
  <c r="J54" i="4"/>
  <c r="V53" i="4"/>
  <c r="T53" i="4"/>
  <c r="R53" i="4"/>
  <c r="J53" i="4"/>
  <c r="V52" i="4"/>
  <c r="T52" i="4"/>
  <c r="R52" i="4"/>
  <c r="J52" i="4"/>
  <c r="V51" i="4"/>
  <c r="T51" i="4"/>
  <c r="R51" i="4"/>
  <c r="J51" i="4"/>
  <c r="H51" i="4"/>
  <c r="V50" i="4"/>
  <c r="T50" i="4"/>
  <c r="R50" i="4"/>
  <c r="J50" i="4"/>
  <c r="V49" i="4"/>
  <c r="T49" i="4"/>
  <c r="R49" i="4"/>
  <c r="J49" i="4"/>
  <c r="V48" i="4"/>
  <c r="T48" i="4"/>
  <c r="R48" i="4"/>
  <c r="J48" i="4"/>
  <c r="H48" i="4"/>
  <c r="V47" i="4"/>
  <c r="T47" i="4"/>
  <c r="R47" i="4"/>
  <c r="J47" i="4"/>
  <c r="H47" i="4"/>
  <c r="V46" i="4"/>
  <c r="T46" i="4"/>
  <c r="R46" i="4"/>
  <c r="J46" i="4"/>
  <c r="H46" i="4"/>
  <c r="V45" i="4"/>
  <c r="T45" i="4"/>
  <c r="R45" i="4"/>
  <c r="J45" i="4"/>
  <c r="V44" i="4"/>
  <c r="T44" i="4"/>
  <c r="R44" i="4"/>
  <c r="J44" i="4"/>
  <c r="H44" i="4"/>
  <c r="V43" i="4"/>
  <c r="T43" i="4"/>
  <c r="R43" i="4"/>
  <c r="J43" i="4"/>
  <c r="H43" i="4"/>
  <c r="V42" i="4"/>
  <c r="T42" i="4"/>
  <c r="R42" i="4"/>
  <c r="J42" i="4"/>
  <c r="V41" i="4"/>
  <c r="T41" i="4"/>
  <c r="R41" i="4"/>
  <c r="J41" i="4"/>
  <c r="H41" i="4"/>
  <c r="V40" i="4"/>
  <c r="T40" i="4"/>
  <c r="R40" i="4"/>
  <c r="J40" i="4"/>
  <c r="H40" i="4"/>
  <c r="V39" i="4"/>
  <c r="T39" i="4"/>
  <c r="R39" i="4"/>
  <c r="J39" i="4"/>
  <c r="V38" i="4"/>
  <c r="T38" i="4"/>
  <c r="R38" i="4"/>
  <c r="J38" i="4"/>
  <c r="V37" i="4"/>
  <c r="T37" i="4"/>
  <c r="R37" i="4"/>
  <c r="J37" i="4"/>
  <c r="H37" i="4"/>
  <c r="V36" i="4"/>
  <c r="T36" i="4"/>
  <c r="R36" i="4"/>
  <c r="J36" i="4"/>
  <c r="V35" i="4"/>
  <c r="T35" i="4"/>
  <c r="R35" i="4"/>
  <c r="J35" i="4"/>
  <c r="V34" i="4"/>
  <c r="T34" i="4"/>
  <c r="R34" i="4"/>
  <c r="J34" i="4"/>
  <c r="V33" i="4"/>
  <c r="T33" i="4"/>
  <c r="R33" i="4"/>
  <c r="J33" i="4"/>
  <c r="V32" i="4"/>
  <c r="T32" i="4"/>
  <c r="R32" i="4"/>
  <c r="J32" i="4"/>
  <c r="H32" i="4"/>
  <c r="V31" i="4"/>
  <c r="T31" i="4"/>
  <c r="R31" i="4"/>
  <c r="J31" i="4"/>
  <c r="V30" i="4"/>
  <c r="T30" i="4"/>
  <c r="R30" i="4"/>
  <c r="J30" i="4"/>
  <c r="H30" i="4"/>
  <c r="V29" i="4"/>
  <c r="T29" i="4"/>
  <c r="R29" i="4"/>
  <c r="J29" i="4"/>
  <c r="V28" i="4"/>
  <c r="T28" i="4"/>
  <c r="R28" i="4"/>
  <c r="J28" i="4"/>
  <c r="V27" i="4"/>
  <c r="T27" i="4"/>
  <c r="R27" i="4"/>
  <c r="J27" i="4"/>
  <c r="V26" i="4"/>
  <c r="T26" i="4"/>
  <c r="R26" i="4"/>
  <c r="J26" i="4"/>
  <c r="V25" i="4"/>
  <c r="T25" i="4"/>
  <c r="R25" i="4"/>
  <c r="J25" i="4"/>
  <c r="V24" i="4"/>
  <c r="T24" i="4"/>
  <c r="R24" i="4"/>
  <c r="J24" i="4"/>
  <c r="V23" i="4"/>
  <c r="T23" i="4"/>
  <c r="R23" i="4"/>
  <c r="J23" i="4"/>
  <c r="H23" i="4"/>
  <c r="V22" i="4"/>
  <c r="T22" i="4"/>
  <c r="R22" i="4"/>
  <c r="J22" i="4"/>
  <c r="H22" i="4"/>
  <c r="V21" i="4"/>
  <c r="T21" i="4"/>
  <c r="R21" i="4"/>
  <c r="J21" i="4"/>
  <c r="H21" i="4"/>
  <c r="V20" i="4"/>
  <c r="T20" i="4"/>
  <c r="R20" i="4"/>
  <c r="J20" i="4"/>
  <c r="V19" i="4"/>
  <c r="T19" i="4"/>
  <c r="R19" i="4"/>
  <c r="J19" i="4"/>
  <c r="V18" i="4"/>
  <c r="T18" i="4"/>
  <c r="R18" i="4"/>
  <c r="J18" i="4"/>
  <c r="H18" i="4"/>
  <c r="V17" i="4"/>
  <c r="T17" i="4"/>
  <c r="R17" i="4"/>
  <c r="J17" i="4"/>
  <c r="V16" i="4"/>
  <c r="T16" i="4"/>
  <c r="R16" i="4"/>
  <c r="J16" i="4"/>
  <c r="V15" i="4"/>
  <c r="T15" i="4"/>
  <c r="R15" i="4"/>
  <c r="J15" i="4"/>
  <c r="H15" i="4"/>
  <c r="V14" i="4"/>
  <c r="T14" i="4"/>
  <c r="R14" i="4"/>
  <c r="J14" i="4"/>
  <c r="V13" i="4"/>
  <c r="T13" i="4"/>
  <c r="R13" i="4"/>
  <c r="J13" i="4"/>
  <c r="V12" i="4"/>
  <c r="T12" i="4"/>
  <c r="R12" i="4"/>
  <c r="J12" i="4"/>
  <c r="V11" i="4"/>
  <c r="T11" i="4"/>
  <c r="R11" i="4"/>
  <c r="J11" i="4"/>
  <c r="V10" i="4"/>
  <c r="T10" i="4"/>
  <c r="R10" i="4"/>
  <c r="J10" i="4"/>
  <c r="V9" i="4"/>
  <c r="T9" i="4"/>
  <c r="R9" i="4"/>
  <c r="J9" i="4"/>
  <c r="V8" i="4"/>
  <c r="T8" i="4"/>
  <c r="R8" i="4"/>
  <c r="J8" i="4"/>
  <c r="V7" i="4"/>
  <c r="T7" i="4"/>
  <c r="R7" i="4"/>
  <c r="J7" i="4"/>
  <c r="V6" i="4"/>
  <c r="T6" i="4"/>
  <c r="R6" i="4"/>
  <c r="J6" i="4"/>
  <c r="V5" i="4"/>
  <c r="T5" i="4"/>
  <c r="R5" i="4"/>
  <c r="J5" i="4"/>
  <c r="V4" i="4"/>
  <c r="T4" i="4"/>
  <c r="R4" i="4"/>
  <c r="J4" i="4"/>
  <c r="V3" i="4"/>
  <c r="T3" i="4"/>
  <c r="R3" i="4"/>
  <c r="J3" i="4"/>
  <c r="V2" i="4"/>
  <c r="T2" i="4"/>
  <c r="R2" i="4"/>
  <c r="J2" i="4"/>
  <c r="J153" i="4" l="1"/>
  <c r="R153" i="4"/>
  <c r="T153" i="4"/>
</calcChain>
</file>

<file path=xl/sharedStrings.xml><?xml version="1.0" encoding="utf-8"?>
<sst xmlns="http://schemas.openxmlformats.org/spreadsheetml/2006/main" count="1858" uniqueCount="721">
  <si>
    <t>Գնման ձևը</t>
  </si>
  <si>
    <t>Չափման միավորը</t>
  </si>
  <si>
    <t>Միավորի գինը /դրամ/</t>
  </si>
  <si>
    <t>Ցեֆեպիմ 1000մգ</t>
  </si>
  <si>
    <t>ԷԱՃ</t>
  </si>
  <si>
    <t>հատ</t>
  </si>
  <si>
    <t>шт.</t>
  </si>
  <si>
    <t>Դիլտիազեմ 90մգ</t>
  </si>
  <si>
    <t>Ամօքսիցիլին, քլավուլանաթթու 1000մգ+200մգ</t>
  </si>
  <si>
    <t xml:space="preserve">Ամօքսիցիլին (ամօքսիցիլինի տրիհիդրատ), քլավուլանաթթու (կալիումի քլավուլանատ) amoxicillin (amoxicillin trihydrate), clavulanic acid (potassium clavulanate) դեղափոշի ներարկման լուծույթի 1000մգ+200մգ,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</si>
  <si>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 xml:space="preserve">Амоксициллин, клавулоновая кислота, 1000мг+200мг </t>
  </si>
  <si>
    <t xml:space="preserve">Амоксициллин (амоксациллина тригидрат), клавулоновая кислота (клавуланат калия) amoxicillin (amoxicillin trihydrate), clavulanic acid (potassium clavulanate) порошок раствора для инъекций 1000мг+200мг.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</si>
  <si>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Պրոկային 5մգ/մլ, 250մլ</t>
  </si>
  <si>
    <t>Ֆամոտիդին /20մգ+5մլ/</t>
  </si>
  <si>
    <t xml:space="preserve">Ֆամոտիդին famotidine դեղափոշի լիոֆիլացված, ներարկման լուծույթի 20մգ,  ապակե սրվակ և 5մլ լուծիչ ամպուլում: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Դեղը  ներառված է ՀՀ-ում գրանցված դեղերի պետական գրանցամատյանում (ռեեստր): </t>
  </si>
  <si>
    <t xml:space="preserve">Фамотидин /20мг+5мл/ </t>
  </si>
  <si>
    <t xml:space="preserve">Фамотидин famotidine лекарственный порошок лиофилизированный раствора для инъекций 20мг, стеклянный флакон и 5мл растворителя в ампуле.Новое,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</si>
  <si>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19.01.2024թ. ԷԱՃԱՊՁԲ-2024/4-1-ԵՊԲՀ-5</t>
  </si>
  <si>
    <t>Հակափայտացման շիճուկ 1մլ</t>
  </si>
  <si>
    <t>Հակափայտացման անատոքսին 1մլ</t>
  </si>
  <si>
    <t>Կոլխիցին 1մգ</t>
  </si>
  <si>
    <t>Տոլպերիզոն 150մգ</t>
  </si>
  <si>
    <t xml:space="preserve">Ֆենիլէֆրին 10մգ/մլ, 1մլ </t>
  </si>
  <si>
    <t xml:space="preserve"> Պետական կարիքների համար։Ֆենիլէֆրին (ֆենիլէֆրինի հիդրոքլորիդ)phenylephrine (phenylephrine hydrochloride)լուծույթ մ/մ, ն/ե և ե/մ ներարկման10մգ/մլ,1մլ ամպուլներ (10/1x10/, 10/2x5/)Նոր,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խմբաքանակի մատակարարման պահին գործող ՀՀ կառավարության թիվ 502-Ն որոշման 2.3-րդ կետով սահմանված պահանջների պահպանումը:  Պահպանման պայմանները  +30°C: Չսառեցնել: Պահել երեխաների համար անհասանելի վայրում: </t>
  </si>
  <si>
    <t>Фенилэфрин 10мг/мл, 1мл</t>
  </si>
  <si>
    <t xml:space="preserve">Для нужд государства․Фенилэфрин (фенилэфрина гидрохлорид) phenylephrine (phenylephrine hydrochloride) раствор в/м, п/э и в/м инъекции 10мг/мл, ампулы по 1мл (10/1х10/, 10/2х5/).Новый,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не менее 24 месяцев остаточного срока годности, для лекарственных средств со сроком годности до 2,5 лет не менее 12 месяцев оставшегося срока годности.При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+30°С. Не замораживать. Хранить в недоступном для детей месте. </t>
  </si>
  <si>
    <t>Կալցիումի քլորիդ 100մգ/մլ</t>
  </si>
  <si>
    <t xml:space="preserve">Պետության կարիքների համար Կալցիումի քլորիդ calcium chloride լուծույթ ներարկման 100մգ/մլ,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որոշման պահանջների պահպանումը:  Պահպանման պայմանները՝ լույսից պաշտպանված վայրում, երեխաների համար անհասանելի ոչ բարձր 25°C ջերմաստիճանի պայմաններում: </t>
  </si>
  <si>
    <t>Кальция хлорид  100мг/мл</t>
  </si>
  <si>
    <t>Для государственных нужд кальция хлорид calcium chloride  раствор для инъекций 100мг/мл, ампулы по 5мл.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</si>
  <si>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Նիմոդիպին 30մգ</t>
  </si>
  <si>
    <t xml:space="preserve">Հակագանգրենոզ շիճուկ </t>
  </si>
  <si>
    <t xml:space="preserve">Պետության  կարիքների համար։Հակագանգրենոզ շիճուկ պոլիվալենտ, ձիու, մաքրված, կոնցենտրացված հեղուկ: Լուծույթ ներարկման  30000ME: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+2°C - +8°C: Չսառեցնել: Պահել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սահմանված որոշման պահանջների պահպանումը: </t>
  </si>
  <si>
    <t xml:space="preserve">Противогангренозная сыворотка   </t>
  </si>
  <si>
    <t>Для нужд государства․Сыворотка противогангренозная поливалентная концентрированная, лошадиная очищенная концентрированная жидкая. Рствор для иньекций  30000ME.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при темпераатуре  +2°C - +8°C. Не замораживать.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t>
  </si>
  <si>
    <t>09.01.2024թ. ԷԱՃԱՊՁԲ-2024/4-2-ԵՊԲՀ-6</t>
  </si>
  <si>
    <t>Գլյուկոզ անջուր 50մգ/մլ, 250մլ</t>
  </si>
  <si>
    <t>Գլյուկոզ անջուր 50մգ/մլ, 500մլ</t>
  </si>
  <si>
    <t>Մարդու նորմալ իմմունոգլոբուլին   50մգ/մլ  20մլ</t>
  </si>
  <si>
    <t>шт</t>
  </si>
  <si>
    <t>Մարդու նորմալ իմմունոգլոբուլին   50մգ/մլ  50մլ</t>
  </si>
  <si>
    <t>33671139</t>
  </si>
  <si>
    <t>Ֆենոտերոլ, իպրատրոպիումի բրոմիդ 500մկգ/մլ+ 261մկգ/մլ, 20մլ</t>
  </si>
  <si>
    <t>10% ավելացում</t>
  </si>
  <si>
    <t>Մետամիզոլ 500մգ</t>
  </si>
  <si>
    <t>Ինսուլին լիսպրո 100ՄՄ/մլ, 3մլ</t>
  </si>
  <si>
    <t>Յոպրոմիդ 769մգ/մլ, 100մլ պ/պ</t>
  </si>
  <si>
    <t xml:space="preserve"> Պետության կարիքների համար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</si>
  <si>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21.05.2024թ. ԷԱՃԱՊՁԲ-2024/16-16-ԵՊԲՀ-1</t>
  </si>
  <si>
    <t>33631491</t>
  </si>
  <si>
    <t>Ցետիրիզին 10մգ</t>
  </si>
  <si>
    <t>Ցետիրիզին (ցետիրիզինի դիհիդրոքլորիդ) cetirizine (cetirizine dihydrochloride) դեղահատ թաղանթապատ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</si>
  <si>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</si>
  <si>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</si>
  <si>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ԷԱՃԱՊՁԲ-2024/16-15-ԵՊԲՀ-1</t>
  </si>
  <si>
    <t>Повидон йод 100мг/мл, 1000мл</t>
  </si>
  <si>
    <t>Դեքսամեթազոն 1մգ/մլ</t>
  </si>
  <si>
    <t>Մեթիլպրեդնիզոլոն 4մգ</t>
  </si>
  <si>
    <t xml:space="preserve">Կլարիթրոմիցին 500մգ </t>
  </si>
  <si>
    <t xml:space="preserve">Պետության կարիքների համար: Կլարիթրոմիցին clarithromycin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</si>
  <si>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 xml:space="preserve">Кларитромицин 500 мг  </t>
  </si>
  <si>
    <t>Для государств нужд .Кларитромицин clarithromycin таблетка покрырая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</si>
  <si>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Տրամադոլ 50մգ/մլ, 2մլ</t>
  </si>
  <si>
    <t xml:space="preserve">Պետության կարիքների համար: Տրիմեպերիդին (տրիմեպերիդինի հիդրոքլորիդ) trimeperidine (trimeperidine hydrochloride)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</si>
  <si>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Тримепередин 20мг/мл, 1мл</t>
  </si>
  <si>
    <t>Для государств нужд .Тримепередин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</si>
  <si>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Օմեպրազոլ 20մգ</t>
  </si>
  <si>
    <t>Օմեպրազոլ omeprazole  դեղապատիճ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</si>
  <si>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Омепразол 20мг</t>
  </si>
  <si>
    <t xml:space="preserve">Омепразол omeprazole капсула 20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</si>
  <si>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Սալբուտամոլ 100մկգ/դեղաչափ, 200 դեղաչափ</t>
  </si>
  <si>
    <t>Սալբուտամոլ (սալբուտամոլի սուլֆատ) salbutamol (salbutamol sulfate) ցողացիր շնչառման 100մկգ/դեղաչափ, 200 դեղաչափ ալյումինե տարայում, դեղաչափիչ մխոցով: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</si>
  <si>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Сальбутамол 100мкг/доза, 200 доз </t>
  </si>
  <si>
    <t xml:space="preserve">Сальбутамол (сальбутамола сульфат) salbutamol (salbutamol sulfate) аэрозоль для ингаляций 100мкг/доза, 200доз в алюминевой таре с поршем дозатором.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</si>
  <si>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Միդազոլամ 5մգ/մլ, 3մլ</t>
  </si>
  <si>
    <t>Միդազոլամ midazolam լուծույթ ներարկման 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</si>
  <si>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</si>
  <si>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</si>
  <si>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33621767</t>
  </si>
  <si>
    <t>Իզոսորբիդի մոնոնիտրատ 60մգ</t>
  </si>
  <si>
    <t>Իզոսորբիդի մոնոնիտրատ isosorbide mononitrate դեղահատ երկարատև ձեռբազատմամբ 60մգ: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</si>
  <si>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Изосорбит мононитрат 60мг</t>
  </si>
  <si>
    <t xml:space="preserve"> Изосорбит мононитрат  isosorbide mononitrateтаблетки пролонгированного действия по 60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</si>
  <si>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ԷԱՃԱՊՁԲ-2024/16-15-ԵՊԲՀ-2</t>
  </si>
  <si>
    <t>Դոմպերիդոն 10մգ</t>
  </si>
  <si>
    <t>Դոմպերիդոն domperidone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</si>
  <si>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Домперидон 10мг </t>
  </si>
  <si>
    <t xml:space="preserve">Домперидон  domperidone таблетка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</si>
  <si>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17.05.2024թ. ԷԱՃԱՊՁԲ-2024/16-15-ԵՊԲՀ-3</t>
  </si>
  <si>
    <t>Մանիտոլ 100մգ/մլ, 500մլ</t>
  </si>
  <si>
    <t>Մանիտոլ mannitol լուծույթ կաթիլաներարկման 100մգ/մլ, 500մլ պլաստիկե փաթեթ: Նոր, չօգտագործված, գործարանային փաթեթավորմամբ: Հանձնելու պահին դեղորայքի պիտանելիության ժամկետը կլինի հետևյալը՝ 2,5 տարի և ավելի պիտանիության ժամկետ ունեցող դեղերը հանձնելու պահին կունենան առնվազն 24 ամիս մնացորդային պիտանիության ժամկետ, մինչև 2,5 տարի պիտանիության ժամկետ ունեցող դեղերը հանձնելու պահին կունենան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</si>
  <si>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</si>
  <si>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</si>
  <si>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ԷԱՃԱՊՁԲ-2024/16-15-ԵՊԲՀ-4</t>
  </si>
  <si>
    <t>Պիպեկուրոնիումի բրոմիդ /4մգ+2մլ/</t>
  </si>
  <si>
    <t>Պիպեկուրոնիումի բրոմիդ pipecuronium bromide դեղափոշի լիոֆիլացված ներարկման լուծույթի 4մգ՝ 10մլ ապակե սրվակում և 2մլ լուծիչ ամպուլում/հատ: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Պահել լույսից պաշտպանված, երեխաների համար անհասանելի վայրում: Պահպանման ջերմաստիճանը 2°С - 8°С: Չսառեցնե՝լ: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</si>
  <si>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Пипекурония бромид /4мг+2мл/ </t>
  </si>
  <si>
    <t xml:space="preserve">Пипекурония бромид pipecuronium bromide лекарственный порошок лиофилизированный раствора для инъекций 4мг, в 10мл стеклянном флаконе и 2мл растворитель в ампуле/шт.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недоступном для детей месте. Температура хранения 2-8˚C. Не замораживать!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</si>
  <si>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ԷԱՃԱՊՁԲ-2024/16-15-ԵՊԲՀ-5</t>
  </si>
  <si>
    <t>Ալտեպլազ</t>
  </si>
  <si>
    <t>ՀՄԱ</t>
  </si>
  <si>
    <t>«Բնակչությանը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Ալտեպլազ alteplase դեղափոշի լիոֆիլացված, կաթիլաներարկման լուծույթի, լուծիչով 50մգ, ապակե սրվակ և 50մլ լուծիչ ապակե սրվակում: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</si>
  <si>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Альтеплаза</t>
  </si>
  <si>
    <t xml:space="preserve">«В рамках гарантируемой государством бесплатной медицинской помощи и обслуживания населения товар приобретеный с целью предоставления  услуг по тромболитическому лечению острых или подострых  ишемических дефектов головного мозга, и механической тромбэктомии. Альтеплаза alteplase лекарственный порошок лиофилизированный раствора для инфузий, с 50 мг растворителем, стеклянный флакон и 50 мл растворителя в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</si>
  <si>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24.06.2024թ. ՀՄԱԱՊՁԲ-2024/4-ԵՊԲՀ</t>
  </si>
  <si>
    <t>Յոպրոմիդ 769մգ/մլ, 100մլ վճ</t>
  </si>
  <si>
    <t xml:space="preserve">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</si>
  <si>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Йопромид  769мг/мл, 100мл</t>
  </si>
  <si>
    <t xml:space="preserve">Йопромид iopromide раствор для иньекций 769мг/мл (370мг/мл йод/мл), 100мл  стекляный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температурене выше чем 30°C. Хранить в недоступном для детей месте. .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Обязательным условием является предоставление участником гарантийного письма от производителя продукции или его представителя при исполнении договора. Указанным гарантийным письмом производитель гарантирует качество товара, поставляемого поставщиком в Республику Армения, причем в гарантийном письме должны быть четко указаны наименование поставщика, поставляемого товара и название страны, где указанный товар будет продан указанным поставщиком.                                                                                                                       </t>
  </si>
  <si>
    <t>շուկա Գայա</t>
  </si>
  <si>
    <t xml:space="preserve">33611160	</t>
  </si>
  <si>
    <t>Մետոկլոպրամիդ 5մգ/մլ, 2մլ</t>
  </si>
  <si>
    <t>Մետոկլոպրամիդ metoclopramide (metoclopramide hydrochloride լուծույթ ն/ե մ/մ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</si>
  <si>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</si>
  <si>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</si>
  <si>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Կլոպիդոգրել 75մգ</t>
  </si>
  <si>
    <t xml:space="preserve">Պովիդոն յոդ 100մգ/մլ, 1000մլ </t>
  </si>
  <si>
    <t xml:space="preserve">Պետության կարիքների համար Պովիդոն յոդ povidone-iodine լուծույթ արտաքին կիրառման 100մգ/մլ, 1000մլ պլաստիկե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0-25°C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</si>
  <si>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</si>
  <si>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Ամիոդարոն 50մգ/մլ, 3մլ</t>
  </si>
  <si>
    <t>Ամիոդարոն (ամիոդարոնի հիդրոքլորիդ) amiodarone (amiodarone hydrochloride) լուծույթ ներարկման 50մգ/մլ,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</si>
  <si>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</si>
  <si>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</si>
  <si>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Ատորվաստատին 40մգ </t>
  </si>
  <si>
    <t>Ատորվաստատին atorvastatin դեղահատ թաղանթապատ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</si>
  <si>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</si>
  <si>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</si>
  <si>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Ռամիպրիլ 10մգ</t>
  </si>
  <si>
    <t>Ռամիպրիլ ramipril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</si>
  <si>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</si>
  <si>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</si>
  <si>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Նատրիումի քլորիդ, կալիումի քլորիդ, մագնեզիումի քլորիդ, նատրիումի ացետատ, նատրիումի գլյուկոնատ լուծույթ կաթիլաներարկման  500մլ </t>
  </si>
  <si>
    <t>Նատրիումի քլորիդ, կալիումի քլորիդ, մագնեզիումի քլորիդ, նատրիումի ացետատ, նատրիումի գլյուկոնատ լուծույթ կաթիլաներարկման 5,26մգ/մլ+0,37մգ/մլ+0,3մգ/մլ+2,22մգ/մլ+ 5,02մգ/մլ,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</si>
  <si>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</si>
  <si>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</si>
  <si>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27.06.2024թ. ԷԱՃԱՊՁԲ-2024/4-6-ԵՊԲՀ-2</t>
  </si>
  <si>
    <t>Ցիսատրակուրիում 2մգ/մլ, 2,5մլ</t>
  </si>
  <si>
    <t>Ցիսատրակուրիում (ցիսատրակուրիում բեզիլատ) cisatracurium (cisatracurium besylate) լուծույթ ն/ե ներարկման 2մգ/մլ, 2.5մլ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</si>
  <si>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</si>
  <si>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</si>
  <si>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20մգ/մլ, 20մլ</t>
  </si>
  <si>
    <t>Լիդոկային (լիդոկայինի հիդրոքլորիդ) lidocaine (lidocaine hydrochloride լուծույթ ներարկման 20մգ/մլ,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</si>
  <si>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</si>
  <si>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</si>
  <si>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էպինեֆրին 20մգ/մլ+0,01մգ/մլ, 20մլ</t>
  </si>
  <si>
    <t>Լիդոկային (լիդոկայինի հիդրոքլորիդ), էպինեֆրին lidocaine (lidocaine hydrochloride), epinephrine լուծույթ ներարկման 20մգ/մլ+0,01մգ/մլ,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</si>
  <si>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</si>
  <si>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</si>
  <si>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10մգ/մլ, 20մլ</t>
  </si>
  <si>
    <t>Լիդոկային (լիդոկայինի հիդրոքլորիդ) lidocaine (lidocaine hydrochloride) լուծույթ ներարկման 10մգ/մլ,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</si>
  <si>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</si>
  <si>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</si>
  <si>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բիկարբոնատ 84մգ/մլ, 20մլ</t>
  </si>
  <si>
    <t>Նատրիումի բիկարբոնատ sodium bicarbonate լուծույթ կաթիլաներարկման 84մգ/մլ,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</si>
  <si>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</si>
  <si>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</si>
  <si>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Տետրակային 10մգ/մլ, 10մլ</t>
  </si>
  <si>
    <t>Տետրակային (տետրակայինի հիդրոքլորիդ) tetracaine (tetracaine hydrochloride) ակնակաթիլներ 10մգ/մլ,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</si>
  <si>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</si>
  <si>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</si>
  <si>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Լինեզոլիդ 2մգ/մլ, 300մլ</t>
  </si>
  <si>
    <t>Լինեզոլիդ linezolid լուծույթ կաթիլաներարկման 2մգ/մլ, 300մլ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</si>
  <si>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</si>
  <si>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</si>
  <si>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Հեպարին (հեպարին նատրիում) 5000ՄՄ/մլ, 5մլ</t>
  </si>
  <si>
    <t>Հեպարին (հեպարին նատրիում) heparin (heparin sodium) լուծույթ ե/մ և ն/ե ներարկման 5000ՄՄ/մլ, 5մլ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8-15°C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</si>
  <si>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</si>
  <si>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</si>
  <si>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ԷԱՃԱՊՁԲ-2024/4-6-ԵՊԲՀ-3</t>
  </si>
  <si>
    <t>Մեբևերին 200մգ</t>
  </si>
  <si>
    <t>Ցեֆտրիաքսոն ceftriaxone դեղափոշի ներարկման լուծույթի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</si>
  <si>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Мебеверин 200мг</t>
  </si>
  <si>
    <t xml:space="preserve">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</si>
  <si>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Ցեֆտրիաքսոն 1000մգ</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</si>
  <si>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</si>
  <si>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</si>
  <si>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Դիկլոֆենակ 25մգ/մլ, 3մլ </t>
  </si>
  <si>
    <t>Դիկլոֆենակ (դիկլոֆենակ նատրիում) diclofenac (diclofenac sodium) լուծույթ  ներարկման 25մգ/մլ,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</si>
  <si>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</si>
  <si>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</si>
  <si>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Սպիրոնոլակտոն 25մգ </t>
  </si>
  <si>
    <t>Սպիրոնոլակտոն spironolactone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</si>
  <si>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</si>
  <si>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</si>
  <si>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Սուքսամեթոնիում 20մգ/մլ, 5մլ </t>
  </si>
  <si>
    <t xml:space="preserve">Պետության կարիքների համար Սուքսամեթոնիում (սուքսամեթոնիումի յոդիդ) suxamethonium (suxamethonium iodide) լուծույթ ն/ե ներարկման 20մգ/մլ,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</si>
  <si>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</si>
  <si>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</si>
  <si>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Դրոտավերին 40մգ </t>
  </si>
  <si>
    <t>Ազիթրոմիցին (ազիթրոմիցին դիհիդրատ) azithromycin (azithromycin dihydrate) դեղափոշի ներքին ընդունման դեղակախույթի 200մգ/5մլ,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</si>
  <si>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</si>
  <si>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</si>
  <si>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Ազիթրոմիցին 200մգ/5մլ</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</si>
  <si>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</si>
  <si>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</si>
  <si>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Բրոմհեքսին 8մգ </t>
  </si>
  <si>
    <t>Բրոմհեքսին (բրոմհեքսինի հիդրոքլորիդ) bromhexine (bromhexine hydrochloride) դեղահատ 8մգ: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</si>
  <si>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</si>
  <si>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</si>
  <si>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5մլ, ակնակաթիլներ</t>
  </si>
  <si>
    <t>Լևոֆլօքսացին (լևոֆլօքսացինի հեմիհիդրատ) levofloxacin (levofloxacin hemihydrate)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</si>
  <si>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</si>
  <si>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</si>
  <si>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Քլորոպիրամին 20մգ/մլ, 1մլ</t>
  </si>
  <si>
    <t>Քլորոպիրամին (քլորոպիրամինի հիդրոքլորիդ) chloropyramine (chloropyramine hydrochloride) լուծույթ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</si>
  <si>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</si>
  <si>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</si>
  <si>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Նեոստիգմին 0,5մգ/մլ, 1մլ</t>
  </si>
  <si>
    <t>Նեոստիգմին (նեոստիգմինի մեթիլսուլֆատ) neostigmine (neostigmine methylsulfate)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</si>
  <si>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</si>
  <si>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</si>
  <si>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Բետամեթազոն 1մգ/գ, 15գ</t>
  </si>
  <si>
    <t>Բետամեթազոն betamethasone  նրբաքսուք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</si>
  <si>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</si>
  <si>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</si>
  <si>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Դիկլոֆենակ 12.5մգ մոմիկ</t>
  </si>
  <si>
    <t>Դիկլոֆենակ (դիկլոֆենակ նատրիում) diclofenac (diclofenac sodium) մոմիկ ուղիղաղիքային 12.5մգ: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</si>
  <si>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</si>
  <si>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</si>
  <si>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Ամբրօքսոլ 30մգ  </t>
  </si>
  <si>
    <t>Ամբրօքսոլ (ամբրօքսոլի հիդրոքլորիդ) ambroxol (ambroxol hydrochloride) դեղահատ 30մգ: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</si>
  <si>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</si>
  <si>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</si>
  <si>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Դիֆենհիդրամին 10մգ/մլ, 1մլ</t>
  </si>
  <si>
    <t>Դիֆենհիդրամին (դիֆենհիդրամինի հիդրոքլորիդ) diphenhydramine (diphenhydramine hydrochloride) լուծույթ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</si>
  <si>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</si>
  <si>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</si>
  <si>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Մետոպրոլոլ 25մգ</t>
  </si>
  <si>
    <t>Մետոպրոլոլ (մետոպրոլոլի տարտրատ) metoprolol (metoprolol tartrate)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</si>
  <si>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</si>
  <si>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</si>
  <si>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33691176</t>
  </si>
  <si>
    <t>Գլիցերին միկրոհոգնայի համար</t>
  </si>
  <si>
    <t xml:space="preserve">Պետության կարիքների համար գլիցերին միկրոհոգնայի համար 10մլ փաթեթիկ: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</si>
  <si>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</si>
  <si>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</si>
  <si>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Մոմետազոն 1մգ/գ, 15գ</t>
  </si>
  <si>
    <t>Մոմետազոն (մոմետազոնի ֆուրոատ) mometasone (mometasone furoate) 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</si>
  <si>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</si>
  <si>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</si>
  <si>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Ամլոդիպին 5մգ</t>
  </si>
  <si>
    <t>Ամլոդիպին (ամլոդիպինի բեզիլատ) amlodipine (amlodipine besilate) դեղահատ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</si>
  <si>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</si>
  <si>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</si>
  <si>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Իբուպրոֆեն 20մգ/մլ, 100մլ</t>
  </si>
  <si>
    <t>Իբուպրոֆեն (ibuprofen) օշարակ 20մգ/մլ,  100մլ ապակե շշիկ և չափիչ գդալ: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</si>
  <si>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</si>
  <si>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</si>
  <si>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Դեզլորատադին 5մգ</t>
  </si>
  <si>
    <t xml:space="preserve">Դիազեպամ 5մգ </t>
  </si>
  <si>
    <t>Ացետիլցիստեին 200մգ</t>
  </si>
  <si>
    <t>Ացետիլցիստեին acetylcysteine տարրալուծվող դեղահատ 200մգ, կամ դեղափոշի ներքին ընդունման լուծույթի 200մգ, փաթեթիկ ( հստակեցնել դեղաձևը):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</si>
  <si>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</si>
  <si>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</si>
  <si>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Էտամզիլատ 250մգ/2մլ, 2մլ</t>
  </si>
  <si>
    <t>էտամզիլատ etamsylate լուծույթ ներարկման 250մգ/2մլ,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</si>
  <si>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</si>
  <si>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</si>
  <si>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Կարվեդիլոլ 6.25մգ</t>
  </si>
  <si>
    <t>Կարվեդիլոլ carvedilol դեղահատ 6,25մգ: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</si>
  <si>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</si>
  <si>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</si>
  <si>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40մգ </t>
  </si>
  <si>
    <t>Ֆուրոսեմիդ furosemide դեղահատ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</si>
  <si>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</si>
  <si>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</si>
  <si>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Տրանեքսամաթթու 20մլ</t>
  </si>
  <si>
    <t>Տրանեքսամաթթու tranexamic acid լուծույթ ն/ե ներարկման 50մգ/մլ, 20մլ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</si>
  <si>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</si>
  <si>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</si>
  <si>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33691811</t>
  </si>
  <si>
    <t xml:space="preserve">Բիսակոդիլ 10մգ </t>
  </si>
  <si>
    <t>Բիսակոդիլ bisacodyl մոմիկ ուղիղաղիքային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</si>
  <si>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</si>
  <si>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</si>
  <si>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Ատրոպին 1մգ/մլ, 1մլ</t>
  </si>
  <si>
    <t>Ատրոպին (ատրոպինի սուլֆատ) atropine (atropine sulfate) լուծույթ ներարկման 1մգ/մլ, 1մլ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</si>
  <si>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</si>
  <si>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</si>
  <si>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էպինեֆրին 1,82մգ/մլ, 1մլ</t>
  </si>
  <si>
    <t xml:space="preserve"> Պետության կարիքների համար էպինեֆրին (էպինեֆրինի հիդրոտարտրատ) epinephrine (epinephrine hydrotartrate) լուծույթ ներարկման 1,82մգ/մլ,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</si>
  <si>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</si>
  <si>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</si>
  <si>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Օձի հակաթույն</t>
  </si>
  <si>
    <t xml:space="preserve">Պետության կարիքների համար Օձի պոլիվալենտ հակաթույն, 9մլ տարողությամբ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եղանակը` պահել չոր, մութ տեղում, 4-8°C-ի պայմաններում, երեխաների համար անհասանելի վայրում: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</si>
  <si>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</si>
  <si>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</si>
  <si>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21.06.2024թ. ԷԱՃԱՊՁԲ-2024/4-6-ԵՊԲՀ-4</t>
  </si>
  <si>
    <t>Գլիցերիլ տրինիտրատ (նիտրոգլիցերին) 5մգ/1,5մլ</t>
  </si>
  <si>
    <t>Գլիցերիլ տրինիտրատ (նիտրոգլիցերին) glyceryl trinitrate (nitroglycerin) խտանյութ կաթիլաներարկման լուծույթի 5մգ/1.5մլ, 1,5մլ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վայրում,18 -25°C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</si>
  <si>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</si>
  <si>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</si>
  <si>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21.06.2024թ. ԷԱՃԱՊՁԲ-2024/4-6-ԵՊԲՀ-5</t>
  </si>
  <si>
    <t>Ամիկացին 500մգ/2մլ, 2մլ</t>
  </si>
  <si>
    <t>Ամիկացին (ամիկացինի սուլֆատ) amikacin (amikacin sulfate) լուծույթ ներարկման/կաթիլաներարկման 500մգ/2մլ,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</si>
  <si>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</si>
  <si>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</si>
  <si>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ԷԱՃԱՊՁԲ-2024/4-6-ԵՊԲՀ-6</t>
  </si>
  <si>
    <t>Ամպիցիլին, սուլբակտամ 1000մգ+500մգ</t>
  </si>
  <si>
    <t>Ամպիցիլին (ամպիցիլին նատրիում), սուլբակտամ (սուլբակտամ նատրիում) ampicillin (ampicillin sodium), sulbactam (sulbactam sodium) դեղափոշի ներարկման լուծույթի 1000մգ+500մգ,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</si>
  <si>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</si>
  <si>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</si>
  <si>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Դոպամին 200մգ/5մլ, 5մլ</t>
  </si>
  <si>
    <t xml:space="preserve">Պետության կարիքների համար Դոպամին (դոպամինի հիդրոքլորիդ) dopamine (dopamine hydrochloride) լուծույթ ներարկման 200մգ/5մլ,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</si>
  <si>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 xml:space="preserve">Допамин 200мг/5мл, 5мл </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</si>
  <si>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</si>
  <si>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26.06.2024թ. ԷԱՃԱՊՁԲ-2024/4-6-ԵՊԲՀ-7</t>
  </si>
  <si>
    <t>Ացիկլովիր 200մգ</t>
  </si>
  <si>
    <t>Ացիկլովիր aciclovir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</si>
  <si>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 Ацикловир 200мг  </t>
  </si>
  <si>
    <t xml:space="preserve">Ацикловир acyclovir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</si>
  <si>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08.07.2024թ. ԷԱՃԱՊՁԲ-2024/4-7-ԵՊԲՀ-1</t>
  </si>
  <si>
    <t>Ցիպրոֆլոքսացին 500մգ</t>
  </si>
  <si>
    <t>Ցիպրոֆլօքսացին (ցիպրոֆլօքսացինի հիդրոքլորիդ) ciprofloxacin (ciprofloxacin hydrochloride)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</si>
  <si>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500мг</t>
  </si>
  <si>
    <t xml:space="preserve">Ципрофлоксацин (ципрофлоксацина гидрохлорид) ciprofloxacin (ciprofloxacin hydrochloride) таблетка покрытая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</si>
  <si>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Դրոտավերին 20մգ/մլ, 2մլ</t>
  </si>
  <si>
    <t>Դրոտավերին (դրոտավերինի հիդրոքլորիդ) drotaverine (drotaverine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</si>
  <si>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Дротаверин 20мг/мл, 2мл </t>
  </si>
  <si>
    <t xml:space="preserve">Дротаверин (дротаверина гидрохлорид) drotaverine (drotaverine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</si>
  <si>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Ածուխ ակտիվացված 250մգ  </t>
  </si>
  <si>
    <t>Ածուխ ակտիվացված  charcoal activated դեղահատ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չոր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</si>
  <si>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Уголь активированный 250мг </t>
  </si>
  <si>
    <t xml:space="preserve">Уголь активированный charcoal activated таблетка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недоступном для детей месте, в сухих условиях.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</si>
  <si>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Թիմոլոլ 5մգ/մլ, 5մլ </t>
  </si>
  <si>
    <t>Թիմոլոլ  (թիմոլոլի մալեատ) timolol (timolol maleate) ակնակաթիլներ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</si>
  <si>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Тимолол 5мг/мл, 5мл </t>
  </si>
  <si>
    <t xml:space="preserve">Тимолол (тимолол малеат) timolol (timolol maleate) глазные капли в пластиковом флакон -пипетка 5мг/мл, 5мл.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</si>
  <si>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Մարդու ալբումին 100մգ/մլ, 100մլ </t>
  </si>
  <si>
    <t xml:space="preserve">Պետության կարիքների համար Մարդու ալբումին human albumin լուծույթ կաթիլաներարկման 100մգ/մլ,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երեխաների համար անհասանելի վայրում, 2-10 °C ջերմաստիճանի պայմաններում: </t>
  </si>
  <si>
    <t>Человеческий альбумин 100мг/мл, 100мл</t>
  </si>
  <si>
    <t xml:space="preserve">Для государственных нужд Человеческий альбумин human albumin раствор для капельного введения  100мг/мл, 100мл стекляная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 в сухом, защищенном от света месте, при температуре не выше 2-10°C. Хранить в недоступном для детей месте. Препарат включен в государственный реестр зарегистрированных лекарственных средств РА.      </t>
  </si>
  <si>
    <t>Լիդոկային 4,6մգ/դեղաչափ սփրեյ</t>
  </si>
  <si>
    <t>Կատվախոտի թանձր հանուկ 20մգ</t>
  </si>
  <si>
    <t>Կատվախոտի թանձր հանուկ valerian thick extract դեղահատ թաղանթապատ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</si>
  <si>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Экстракт валерианы густой 20мг</t>
  </si>
  <si>
    <t xml:space="preserve">Экстракт валерианы густой valerian thick extract таблетка покрытая оболочкой 20мг.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</si>
  <si>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Կլեմաստին 1մգ/մլ, 2մլ </t>
  </si>
  <si>
    <t>Կլեմաստին (կլեմաստինի ֆումարատ) clemastine (clemastine fumarate) լուծույթ ն/ե մ/մ ներարկման 1մգ/մլ,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</si>
  <si>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Клемастин 1мг/мл, 2мл </t>
  </si>
  <si>
    <t xml:space="preserve">Клемастин (клемастин фумарат) clemastine (clemastine fumarate) раствор для в/в, в/м под/кож. введения  1мг/мл,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</si>
  <si>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ացետիլսալիցիլաթթու, կոֆեին 200մգ+200մգ+40մգ</t>
  </si>
  <si>
    <t>Պարացետամոլ, ացետիլսալիցիլաթթու, կոֆեին paracetamol, acetylsalicylic acid, caffeine դեղահատ 200մգ+200մգ+40մգ: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</si>
  <si>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ацетилсалициловая кислота, кофеин 200мг+200мг+40мг </t>
  </si>
  <si>
    <t xml:space="preserve">Парацетамол, ацетилсалициловая кислота, кофеин paracetamol, acetylsalicylic acid, caffeine таблетка 200мг+200мг+40мг.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</si>
  <si>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Լակտուլոզ 200մլ</t>
  </si>
  <si>
    <t xml:space="preserve">Պետության կարիքների համար Լակտուլոզ (lactulose) լուծույթ ներքին ընդունման 670մգ/մլ (±3մգ/մլ), 200մլ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պահպանել ոչ ավել քան 25°C ջերմաստիճանի պայմաններում, երեխաների համար անհասանելի վայրում: Դեղը  ներառված է  ՀՀ-ում գրանցված դեղերի պետական գրանցամատյանում (ռեեստր) կամ պետք է համապատասխանի 502-Ն որոշման 2.3-րդ կետով սահմանված պահանջներին: </t>
  </si>
  <si>
    <t>Лактулоза 200мл</t>
  </si>
  <si>
    <t>Для нужд государства Лактулоза (lactulose) раствор для приема внутрь 670мг/мл (±3мг/мл), 200мл бутылка.Новое,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</si>
  <si>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Դիմետինդեն 1մգ/մլ, 20մլ</t>
  </si>
  <si>
    <t>Թիամին 50մգ/մլ, 1մլ</t>
  </si>
  <si>
    <t>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</si>
  <si>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50мг/мл, 1мл </t>
  </si>
  <si>
    <t xml:space="preserve">Тиамин (тиамина хлорид) thiamine (thiamine 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</si>
  <si>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Ֆամոտիդին 20մգ </t>
  </si>
  <si>
    <t>Մեթիլպրեդնիզալոն 16մգ</t>
  </si>
  <si>
    <t>Ացետիլսալիցիլաթթու 500մգ</t>
  </si>
  <si>
    <t>Ացետիլսալիցիլաթթու acetylsalicylic acid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</si>
  <si>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Ацетилсалициловая кислота 500мг</t>
  </si>
  <si>
    <t>Ацетилсалициловая кислота acetylsalicylic acid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</si>
  <si>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 xml:space="preserve">Կատվախոտի ոգեթուրմ 200մգ/մլ, 30մլ </t>
  </si>
  <si>
    <t xml:space="preserve">Հիդրոքլորթիազիդ 25մգ </t>
  </si>
  <si>
    <t xml:space="preserve">Պիրիդօքսին 50մգ/մլ, 1մլ </t>
  </si>
  <si>
    <t>Պիրիդօքսին (պիրիդօքսինի հիդրոքլորիդ) pyridoxine (pyridoxine hydrochloride)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12- 15°C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</si>
  <si>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Пиридоксин 50мг/мл, 1мл </t>
  </si>
  <si>
    <t>Пиридоксин (пиридоксина гидрохлорид) pyridoxine (pyridoxine hydrochloride)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</si>
  <si>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Կատվախոտի ոգեթուրմ, առյուծագու ոգեթուրմ, ալոճենու ոգեթուրմ 100մլ</t>
  </si>
  <si>
    <t xml:space="preserve">Լոպերամիդ 2մգ  </t>
  </si>
  <si>
    <t>Գաբապենտին 300մգ</t>
  </si>
  <si>
    <t>Դիգoքսին 0,25մգ</t>
  </si>
  <si>
    <t>Հեպարին, անեսթեզին, բենզիլ նիկոտինատ, 25գ</t>
  </si>
  <si>
    <t>Պարացետամոլ 500մգ</t>
  </si>
  <si>
    <t>Պարացետամոլ paracetamol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</si>
  <si>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500мг </t>
  </si>
  <si>
    <t>Парацетамол paracetamol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</si>
  <si>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Լևոֆլօքսացին 500մգ</t>
  </si>
  <si>
    <t>Սիլիմարին 22.5մգ</t>
  </si>
  <si>
    <t>Պանտոպրազոլ 40մգ</t>
  </si>
  <si>
    <t>Ցիանոկոբալամին 0.5մգ/մլ, 1մլ</t>
  </si>
  <si>
    <t>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</si>
  <si>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Цианкобаламин 0.5мг/мл, 1мл</t>
  </si>
  <si>
    <t>Цианкобаламин cyancobalamin раствор для инъекций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</si>
  <si>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Յոդ 50մգ/մլ, 30մլ</t>
  </si>
  <si>
    <t>Դիազեպամ 5մգ/մլ, 2մլ</t>
  </si>
  <si>
    <t>Թիոպենտալ (թիոպենտալ նատրիում) 500մգ</t>
  </si>
  <si>
    <t>Թիոպենտալ (թիոպենտալ նատրիում) thiopental (thiopental sodium) դեղափոշի լիոֆիլիզացված, ն/ե 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</si>
  <si>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Тиопентал (тиопентал натрия) 500мг</t>
  </si>
  <si>
    <t>Тиопентал (тиопентал натрия) thiopental (thiopental sodium) лекарственный порошок лиофилизированный раствора для инъекций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</si>
  <si>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Վարֆարին 2.5մգ</t>
  </si>
  <si>
    <t>Գենտամիցին 40մգ/մլ, 2մլ</t>
  </si>
  <si>
    <t xml:space="preserve">Պետության կարիքների համար Գենտամիցին (գենտամիցինի սուլֆատ) gentamicin (gentamicin sulfate) լուծույթ ներարկման 40մգ/մլ,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լույսից պաշտպանված վայրում, երեխաների համար անհասանելի ոչ բարձր 25°C ջերմաստիճանի պայմաններում: </t>
  </si>
  <si>
    <t>Гентамицин 40мг/мл, 2мл</t>
  </si>
  <si>
    <t>Для государственных нужд. Гентамицин (гентамицина сульфат) gentamicin  (gentamicin sulfate)) раствор для инъекций 40мг/мл, ампулы по 2мл.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</si>
  <si>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Օնդանսետրոն 2մգ/մլ 4մլ</t>
  </si>
  <si>
    <t>Օնդանսետրոն (օնդանսետրոն հիդրոքլորիդի դիհիդրատ) ondansetron (ondansetron hydrochloride dihydrate) լուծույթ ներարկման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</si>
  <si>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Ондансетрон 2мг/мл 4мл</t>
  </si>
  <si>
    <t>Ондансетрон (ондансетрона гидрохлорид дигидрат)  (ondansetron hydrochloride dihydrate) раствор для инъекций 2мг/мл, ампулы по 4мл.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</si>
  <si>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Լիդոկային 20մգ/մլ, 2մլ</t>
  </si>
  <si>
    <t>Լիդոկային (Լիդոկայինի հիդրոքլորիդ) lidocaine (lidocaine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</si>
  <si>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Лидокаин 20мг/мл, 2мл </t>
  </si>
  <si>
    <t>Лидокаин (лидокаина гидрохлорид) lidocaine (lidocaine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</si>
  <si>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Ցիկլոպենտոլատ 10մգ/մլ, 5մլ</t>
  </si>
  <si>
    <t>Ցիկլոպենտոլատ (ցիկլոպենտոլատի հիդրոքլորիդ) ciclopentolate (ciclopentolate hydrochloride) ակնակաթիլներ 10մգ/մլ, 5մլ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</si>
  <si>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Циклопентолат 10мг/мл, 5мл</t>
  </si>
  <si>
    <t>Циклопентолат(циклопентолат гидроксид) ciclopentolate (ciclopentolate hydrochloride) глазные капли  10мг/мл, 5мл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</si>
  <si>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ԷԱՃԱՊՁԲ-2024/4-7-ԵՊԲՀ-2</t>
  </si>
  <si>
    <t>Դիկլոֆենակ 1մգ/մլ, 10մլ ակնակաթիլներ</t>
  </si>
  <si>
    <t>Արգինին 210,7մգ/մլ 20մլ</t>
  </si>
  <si>
    <t>Ֆենիլէֆրին 25մգ/մլ, 10մլ</t>
  </si>
  <si>
    <t xml:space="preserve">Սոյայի յուղ, տրիգլիցերիդներ, ձիթապտղի յուղ, ձկան յուղ (հարստացված օմեգա-3 թթուներով) 100մլ </t>
  </si>
  <si>
    <t>Ամինոթթվային կոմպլեքս 100մլ</t>
  </si>
  <si>
    <t>Լ-իզոլեյցին, Լ-լեյցին, Լ-լիզին (լիզինի ացետատ), Լ-մեթիոնին, Լ- ֆենիլալանին, L-թրեոնին, Լ- տրիպտոֆան, Լ-վալին, Լ- արգինին, Լ-հիստիդին, Լ-ալանին, գլիցին,  Լ-պրոլին, Լ-սերին, տաուրին,  Ն-ացետիլ Լ-թիրոզին, Ն ացետիլ Լ ցիստեին, Լ- խնձորաթթու  /L-isoleucine, L-leucine, L-lysine (lysine acetate), L-methionine, L-phenylalanine, L-threonine, L-triyptophan, L-valine, L-arginine, L-histidine, L-alanine, glycine, L-proline, L-serine, taurine, N-acetyl-L-tyrosine, N-acetyl-L-cysteine, L-malic acid/ լուծույթ կաթիլաներարկման 8մգ/մլ+13մգ/մլ+12մգ/մլ+3,12մգ/մլ+3,75 մգ/մլ+4,4մգ/մլ+2,01մգ/մլ+9մգ/մլ+7,5մգ/մլ+4,76մգ/մլ+9,3մգ/մլ+4,15մգ/մլ+9,71մգ/մլ+7,67մգ/մլ+0,4մգ/մլ+5,176մգ/մլ+0,77մգ/մլ+2,62մգ/մլ,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</si>
  <si>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Аминокислотный комплекс 100мл </t>
  </si>
  <si>
    <t>Л-изолейцин,Л-лейцин, Л-лизин ( ацетат лизина), Л-метионин, Л-фенилаланин, Л-треонин, Л-триптофан, Л-валин, Л-аргинин, Л-гистидин, глицин, Л-аланин, Л-пролин, Л-серин, таурин, Л-цистеин (Н-ацетил Л-цистеин), Л-тирозин (Н-ацетил Л-тирозин), Л-аблочная кислота L-isoleucine, L-leucine, L-lysine (lysine monoacetate), L-methionine, L-phenylalanine, L-threonine, L-triyptophan, L-valine, L-arginine, L-histidine, glycine, L-alanine, L-proline, L-serine, taurine, L-cysteine (N-acetyl L-cysteine), L-tyrosine (N-acetyl L-tyrosine), L-malic acidраствор для капельного введения  в  стекляннх флаконах 8мг/мл+13мг/мл+12мг/мл+3,12мг/мл+3,75 мг/мл+4,4мг/мл+2,01мг/мл+9мг/мл+7,5мг/мл+4,76мг/мл+9,3мг/мл+4,15мг/мл+9,71мг/мл+7,67мг/мл+0,4мг/мл+5,176мг/мл+0,77мг/мл+2,62мг/мл, 100мл.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</si>
  <si>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Էնօքսապարին 40մգ/0,4մլ, 0,4մլ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</si>
  <si>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դեղորայք: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</si>
  <si>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Эноксипарин 40мг/0,4мл, 0,4мл</t>
  </si>
  <si>
    <t>Эноксипарин (эноксипарин натрия) enoxaparin (enoxaparin sodium) раствор для инъекций 40мг/0,4мл, 0,4мл предварительно заполненный шприц.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Лекарственное средство, приобретаемое для предоставления услуг тромболитической терапии и механической тромбэктомия при острых и/или подкострых ишемических инсультах в рамках бесплатной медицинской помощи и услуг, предоставляемых населению и гарантированных государством.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</si>
  <si>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ԷԱՃԱՊՁԲ-2024/4-7-ԵՊԲՀ-4</t>
  </si>
  <si>
    <t>Իբուպրոֆեն 200մգ</t>
  </si>
  <si>
    <t>Իբուպրոֆեն ibuprofen դեղահատ թաղանթապատ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</si>
  <si>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200мг</t>
  </si>
  <si>
    <t>Ибупрофен ibuprofen таблетка покрырая оболочкой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</si>
  <si>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Մօքսիֆլօքսացին 5մգ/մլ, 5մլ</t>
  </si>
  <si>
    <t>Ցիպրոֆլոքսացին 3մգ/մլ, 10մլ ակնակաթիլ</t>
  </si>
  <si>
    <t>Ցիպրոֆլօքսացին (ցիպրոֆլօքսացինի հիդրոքլորիդ) ciprofloxacin  (ciprofloxacin hydrochloride) ակնակաթիլներ 3մգ/մլ,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</si>
  <si>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3мг/мл, 10мл глазные капли</t>
  </si>
  <si>
    <t>Ципрофлоксацин (ципрофлоксацина гидрохлорид) ciprofloxacin (ciprofloxacin hydrochloride) глазные капли 3мг/мл, 10мл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</si>
  <si>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Տետրացիկլին 10մգ/գ, 3գ ակնաքսուք</t>
  </si>
  <si>
    <t>Կապտոպրիլ 25մգ</t>
  </si>
  <si>
    <t>Կապտոպրիլ captopril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</si>
  <si>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Каптоприл 25мг</t>
  </si>
  <si>
    <t>Каптоприл captopril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</si>
  <si>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Լևոթիրօքսին 50մկգ</t>
  </si>
  <si>
    <t>Հիդրօքսիէթիլ օսլա 60մգ/մլ, 500մլ</t>
  </si>
  <si>
    <t>Հիդրօքսիէթիլ օսլա, hydroxyethyl starch լուծույթ կաթիլաներարկման 60մգ/մլ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</si>
  <si>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Гидроксиэтил крахмал 60мг/мл, 500мл </t>
  </si>
  <si>
    <t>Гидроксиэтил крахмал, hydroxyethyl starch раствордля капельного введения по  60мг/мл 500мл в пластиковой пакете, первичных  и вторичных упаковках , с 2-мя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</si>
  <si>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Լևոբուպիվակային 5մգ/մլ, 10մլ</t>
  </si>
  <si>
    <t>Լևոբուպիվակային 2,5մգ/մլ, 10մլ</t>
  </si>
  <si>
    <t>Ֆիտոմենադիոն 2մգ/0.2մլ, 0.2մլ</t>
  </si>
  <si>
    <t xml:space="preserve">Պետության կարիքների համար Ֆիտոմենադիոն լուծույթ ներարկման 2մգ, 0.2մլ ամպուլա և դեղաչափիչ սարք: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</si>
  <si>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Фитоменадион 2мг/0,2мл, 0,2мл</t>
  </si>
  <si>
    <t>Для государственных нужд. Фитоменадион  phytomenadione раствор для инъекций 2мг/0,2мл, 0,2мл, ампулы по 0.2мл и дозатр.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пункта 2.3, действующих на момент поставки каждой партии. Условия хранения: в защищенном от света, недоступном для детей месте, при температуре не выше 30°С.</t>
  </si>
  <si>
    <t>08.07.2024թ. ԷԱՃԱՊՁԲ-2024/16-19-ԵՊԲՀ-4</t>
  </si>
  <si>
    <t>Մօքսիֆլօքսացին 1,6մգ/մլ, 250մլ</t>
  </si>
  <si>
    <t>Մօքսիֆլօքսացին (մօքսիֆլօքսացինի հիդրոքլորիդ) moxifloxacin (moxifloxacin hydrochloride) լուծույթ կաթիլաներարկման 1.6մգ/մլ, 250մլ պլաստիկե փաթեթ՝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</si>
  <si>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</si>
  <si>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</si>
  <si>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23.07.2024թ. ԷԱՃԱՊՁԲ-2024/16-20-ԵՊԲՀ-7</t>
  </si>
  <si>
    <t>Նատրիումի քլորիդ 9մգ/մլ, 3000մլ</t>
  </si>
  <si>
    <t>Նատրիումի քլորիդ sodium chloride լուծույթ կաթիլաներարկման 9մգ/մլ 3000մլ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</si>
  <si>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</si>
  <si>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</si>
  <si>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100մլ</t>
  </si>
  <si>
    <t>Նատրիումի քլորիդ 100մգ/մլ, 50մլ</t>
  </si>
  <si>
    <t>Նատրիումի քլորիդ sodium chloride լուծույթ կաթիլաներարկման 100մգ/մլ, 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</si>
  <si>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</si>
  <si>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</si>
  <si>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Գլյուկոզ անջուր 100մգ/մլ, 200մլ</t>
  </si>
  <si>
    <t>Գլյուկոզ անջուր glucose anhydrous լուծույթ կաթիլաներարկման 100մգ/մլ,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</si>
  <si>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</si>
  <si>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</si>
  <si>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100մլ</t>
  </si>
  <si>
    <t>էթանոլ 96%</t>
  </si>
  <si>
    <t xml:space="preserve">էթանոլ ethanol լուծույթ 96%: Փաթեթավորումը՝ 1000մլ կամ 2000մլ կամ 5000մլ,  ապակե կամ պլաստիկե շշիկ: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ապրանքիի համար՝ առնվազն 24 ամիս մնացորդային պիտանիության ժամկետ, մինչև 2,5 տարի պիտանիության ժամկետ ունեցող ապրանքի համար՝ առնվազն 12 ամիս մնացորդային պիտանիության ժամկետ: Պահպանման պայմանները՝ չոր, լույսից պաշտպանված վայրում, երեխաների համար անհասանելի վայրում, ոչ բարձր քան 30°C ջերմաստիճանի պայմաններում: Մատակարարման պահին էթանոլ 96%-ի չափումն իրականացվելու է դեղատնային չափիչ կոլբաներով (ԳՈՍՏ ստանդարտներին համապատասխան): </t>
  </si>
  <si>
    <t>լիտր</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</si>
  <si>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</si>
  <si>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</si>
  <si>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</si>
  <si>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20.08.2024թ. ԷԱՃԱՊՁԲ-2024/16-23-ԵՊԲՀ-1</t>
  </si>
  <si>
    <t>Դեքսպանթենոլ 50մգ/գ</t>
  </si>
  <si>
    <t xml:space="preserve">Դեքսպանթենոլ dexpanthenol ցողացիր 50մգ/գ, ոչ պակաս, քան 58գ  տարա: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</si>
  <si>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Декспантенол 50мг/г</t>
  </si>
  <si>
    <t xml:space="preserve">Декспантенол dexpanthenol спрей 50мг/г, тара не менее 58г.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</si>
  <si>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Ուրապիդիլ 5մգ/մլ, 10մլ</t>
  </si>
  <si>
    <t xml:space="preserve">Պետության կարիքների համար Ուրապիդիլ urapidil լուծույթ ն/ե ներարկման 5մգ/մլ, 10մլ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25°С ջերմաստիճանի պայմաններում: </t>
  </si>
  <si>
    <t>Урапиридил 5мг/мл, 10мл</t>
  </si>
  <si>
    <t xml:space="preserve">Для государственных нужд Урапиридил urapidil раствор для в/в  введения  5мг/мл, 10мл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</si>
  <si>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Նորէպինեֆրին 2մգ/մլ, 4մլ</t>
  </si>
  <si>
    <t xml:space="preserve">Պետության կարիքների համար Նորէպինեֆրին (norepinefrin) խտանյութ ն/ե ներարկման լուծույթի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սենյակային ջերմաստիճանի պայմաններում: </t>
  </si>
  <si>
    <t>Норэпинефрин 2мг/мл, 4мл</t>
  </si>
  <si>
    <t xml:space="preserve">Для государственных нужд Норэпинефрин  (norepinefrin)конц. для приг раствора для в/в введ. 2мг/мл, 4мл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</si>
  <si>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Ազիթրոմիցին 500մգ</t>
  </si>
  <si>
    <t xml:space="preserve">Ազիթրոմիցին (ազիթրոմիցին դիհիդրատ) azithromycin (azithromycin dihydrate) դեղահատ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</si>
  <si>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Азитромиин  500мг</t>
  </si>
  <si>
    <t xml:space="preserve">Азитромиин azithromycin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</si>
  <si>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Իզոֆլուրան 100մլ</t>
  </si>
  <si>
    <t>Իզոֆլուրան isoflurane լուծույթ շնչառման 100%, 100մլ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</si>
  <si>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</si>
  <si>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</si>
  <si>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ԷԱՃԱՊՁԲ-2024/15-13-ԵՊԲՀ-12</t>
  </si>
  <si>
    <t>Մորֆին 10մգ/մլ, 1մլ</t>
  </si>
  <si>
    <t>Պետության կարիքների համար Մորֆին  morphine լուծույթ մ/մ, ե/մ և ն/ե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</si>
  <si>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Морфин 10мг/мл, 1мл</t>
  </si>
  <si>
    <t>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</si>
  <si>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14.08.2024թ. ԷԱՃԱՊՁԲ-2024/15-13-ԵՊԲՀ-7</t>
  </si>
  <si>
    <t>Ֆենտանիլ 0,05մգ/մլ, 2մլ</t>
  </si>
  <si>
    <t>Պետության կարիքների համար Ֆենտանիլ fentanyl լուծույթ ներարկման 0,05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</si>
  <si>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Фентанил 0,05мг/мл, 2мл </t>
  </si>
  <si>
    <t>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</si>
  <si>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Ամինոկապրոնաթթու 50մգ/մլ, 100մլ</t>
  </si>
  <si>
    <t>Ամինոկապրոնաթթու aminocaproic acid լուծույթ կաթիլաներարկման 50մգ/մլ,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0-20°C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</si>
  <si>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Аминокапроновая кислота 50мг/мл, 100мл</t>
  </si>
  <si>
    <t xml:space="preserve">Аминокапроновая кислота aminocaproic acid раствор для инфузий 50мг/мл, 100мл пластиковая упаковка, в первичной и вторичной упаковке,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</si>
  <si>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Պրոպոֆոլ 10մգ/մլ, 20մլ</t>
  </si>
  <si>
    <t>Պրոպոֆոլ propofol կիթ ներարկման 10մգ/մլ, 20մլ ապակե սրվակ կամ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</si>
  <si>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Пропофол 10мг/мл, 20мл</t>
  </si>
  <si>
    <t xml:space="preserve">Пропофол propofol 10мг/мл, 20мл стеклянный флакон или ампула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</si>
  <si>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Ցեֆոտաքսիմ 1000մգ</t>
  </si>
  <si>
    <t>Ցեֆոտաքսիմ (ցեֆոտաքսիմ նատրիում) cefotaxime (cefotaxime sodium) դեղափոշի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</si>
  <si>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</si>
  <si>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</si>
  <si>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Դեքսամեթազոն 4մգ/մլ, 1մլ</t>
  </si>
  <si>
    <t>Դեքսամեթազոն (դեքսամեթազոն նատրիումի ֆոսֆատ) dexamethasone (dexamethasone sodium phosphate) լուծույթ ներարկման 4մգ/մլ,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</si>
  <si>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</si>
  <si>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</si>
  <si>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1000մլ</t>
  </si>
  <si>
    <t xml:space="preserve">Նատրիումի քլորիդ sodium chloride լուծույթ կաթիլաներարկման 9մգ/մլ, 1000մլ,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</si>
  <si>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Натрий хлорид 9мг/мл, 1000мл</t>
  </si>
  <si>
    <t>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</si>
  <si>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Թորած ջուր 3000մլ</t>
  </si>
  <si>
    <t xml:space="preserve">Պետության կարիքների համար Թորած ջուր, ստերիլ, 3000մլ տարողությամբ պլաստիկե փաթեթ կամ սրվակ: Ստերիլ թորած ջուրը օգտագործվում է մոնոպոլյար ներմիզուկային մասնահատման ժամանակ: Յուրաքանչյուր վիրահատության ժամանակ օգտագործվում է միջինը 24-30լ իրիգացիոն հեղուկ: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զով, չոր, լույսից պաշտպանված վայրում: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</si>
  <si>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</si>
  <si>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условием.Условия хранения - в прохладном,  сухом, защищенном от света месте. </t>
  </si>
  <si>
    <t xml:space="preserve">Մետրոնիդազոլ 5մգ/մլ, 100մլ </t>
  </si>
  <si>
    <t>Մետրոնիդազոլ metronidazole լուծույթ ն/ե կաթիլաներարկման 5մգ/մլ,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 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</si>
  <si>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</si>
  <si>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</si>
  <si>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500մլ</t>
  </si>
  <si>
    <t xml:space="preserve">Նատրիումի քլորիդ sodium chloride լուծույթ կաթիլաներարկման 9մգ/մլ,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</si>
  <si>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</si>
  <si>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Поставщик должен предоставить оригинал сертификата ПАК Евразийского экономического союза.    </t>
  </si>
  <si>
    <t>Նատրիումի քլորիդ, կալիումի քլորիդ, կալցիումի քլորիդ 250մլ</t>
  </si>
  <si>
    <t xml:space="preserve">Նատրիումի քլորիդ, կալիումի քլորիդ, կալցիումի քլորիդ sodium chloride, potassium chloride, calcium chloride լուծույթ կաթիլաներարկման 8,6մգ/մլ+0,3մգ/մլ+ 0,33մգ/մլ,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</si>
  <si>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Натрия хлорид, калия хлорид, кальция хлорид  250мл</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</si>
  <si>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ПАК  Евразийского экономического союза.    </t>
  </si>
  <si>
    <t>Նատրիումի քլորիդ, կալիումի քլորիդ, կալցիումի քլորիդ 500մլ</t>
  </si>
  <si>
    <t>Նատրիումի քլորիդ, կալիումի քլորիդ, կալցիումի քլորիդ sodium chloride, potassium chloride, calcium chloride լուծույթ կաթիլաներարկման 8,6մգ/մլ+0,3մգ/մլ+ 0.33մգ/մլ,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</si>
  <si>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</si>
  <si>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</si>
  <si>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Սևոֆլուրան 100%, 250մլ</t>
  </si>
  <si>
    <t>Սևոֆլուրան sevofluran հեղուկ շնչառման 100%-250մլ, Quik fil տեսակի փակող համակարգով պլաստիկե տարա կամ ապակյա շիշ: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</si>
  <si>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Севофлуран  100%, 250мл</t>
  </si>
  <si>
    <t xml:space="preserve">Севофлуран sevofluran жидкость для ингаляции 100%-250мл Quik fil вида с закрывающейся системой, пластиковая тара или стеклянная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</si>
  <si>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ԷԱՃԱՊՁԲ-2024/15-13-ԵՊԲՀ-8</t>
  </si>
  <si>
    <t xml:space="preserve">Իբուպրոֆեն 400մգ </t>
  </si>
  <si>
    <t>Ացետիլսալիցիլաթթու, մագնեզիումի հիդրօքսիդ 150մգ+30.39մգ</t>
  </si>
  <si>
    <t>Ամինոֆիլին 24մգ/մլ, 5մլ</t>
  </si>
  <si>
    <t>Ամինոֆիլին( aminophylline) լուծույթ ներարկման 24մգ/մլ,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</si>
  <si>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Аминофилин 24мг/мл, 5мл </t>
  </si>
  <si>
    <t xml:space="preserve">Аминофилин( aminophylline)раствор для иньекций  24мг/мл,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</si>
  <si>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Ֆենազոն, լիդոկային 40մգ/գ+10մգ/գ</t>
  </si>
  <si>
    <t>Ֆենազոն, լիդոկային phenazone, lidocaine ականջակաթիլներ 40մգ/գ+10մգ/գ, 15գ կամ 15մլ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</si>
  <si>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Феназон лидокаин  40мг/г+10мг/г</t>
  </si>
  <si>
    <t xml:space="preserve">Феназон лидокаин phenazone, lidocaine ушные капли  40мг/гգ+10мг/г, 15г или 15мл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</si>
  <si>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Թիամին, ռիբոֆլավին, պիրիդօքսին, նիկոտինամիդ /5մգ/մլ+1մգ/մլ+ 5մգ/մլ+50մգ/մլ/, 2մլ</t>
  </si>
  <si>
    <t>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</si>
  <si>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рибофлавин, пиридоксин, никотинамид, /5мг/мл+1мг/мл+ 5мг/мл+50мг/мл/, 2мл </t>
  </si>
  <si>
    <t xml:space="preserve">Тиамин (тиамина гидрохлорид), рибофлавин (рибофлавин натрия фосфат), пиридоксин (пиридоксина гидрохлорид), никотинамид thiamine (thiamine hydrochloride), riboflavin (riboflavin sodium phosphate), pyridoxine (pyridoxine hydrochloride), nicotinamide раствор для в/в и в/м введения /5мг/мл+1мг/мл+ 5мг/мл+50мг/мл/,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</si>
  <si>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Գլիցերոլ 1000մգ</t>
  </si>
  <si>
    <t xml:space="preserve">Պետության կարիքների համար Գլիցերոլ glycerol մոմիկ ուղիղաղիքային 1000մգ: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</si>
  <si>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</si>
  <si>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</si>
  <si>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Կետամին 500մգ/10մլ, 10մլ</t>
  </si>
  <si>
    <t xml:space="preserve">Պետության կարիքների համար Կետամին (կետամինի հիդրոքլորիդ) ketamine (ketamine hydrochloride) լուծույթ ներարկման 500մգ/10մլ, 10մլ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</si>
  <si>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Кетамин 500мг/10мл, 10мл</t>
  </si>
  <si>
    <t xml:space="preserve">Для государственных нужд Кетамин (кетамина гидрохлорид) раствор для инъекций 500мг/10мл, флакон стеклянный 10мл.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30°С. </t>
  </si>
  <si>
    <t>Պրոկային 5մգ/մլ, 5մլ</t>
  </si>
  <si>
    <t>Պրոկային (պրոկայինի հիդրոքլորիդ) procaine (procaine hydrochloride)  լուծույթ ներարկման 5մգ/մլ,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</si>
  <si>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Прокаин 5мг/мл, 5мл</t>
  </si>
  <si>
    <t xml:space="preserve">Прокаин (прокаин гидрохлорид) procaine (procaine hydrochloride)  раствор для иньекций 5мг/мл,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</si>
  <si>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Դեքստրոզ 400մգ/մլ, 5մլ</t>
  </si>
  <si>
    <t>Դեքստրոզ dextrose լուծույթ ն/ե ներարկման 400մգ/մլ,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</si>
  <si>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</si>
  <si>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</si>
  <si>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10մգ/մլ, 2մլ </t>
  </si>
  <si>
    <t>Ֆուրոսեմիդ furosemide լուծույթ  ներարկման 10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</si>
  <si>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</si>
  <si>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</si>
  <si>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Մագնեզիումի սուլֆատ 250մգ/մլ, 5մլ</t>
  </si>
  <si>
    <t>Մագնեզիումի սուլֆատ (magnesium sulfate) լուծույթ ներարկման 250մգ/մլ,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</si>
  <si>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</si>
  <si>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</si>
  <si>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կալիումի քլորիդ, նատրիումի ցիտրատ, անջուր գլյուկոզ 18.9գ</t>
  </si>
  <si>
    <t>Նատրիումի քլորիդ, կալիումի քլորիդ, նատրիումի ցիտրատ, անջուր գլյուկոզ sodium chloride, potassium chloride, sodium citrate, glucose anhydrous դեղափոշի ներքին ընդունման լուծույթի 3.5գ+2.5գ+2.9գ+ 10գ, 18.9գ փաթեթիկ: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</si>
  <si>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</si>
  <si>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</si>
  <si>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Մետամիզոլ 500մգ/մլ, 2մլ</t>
  </si>
  <si>
    <t>Մետամիզոլ (մետամիզոլ նատրիում) metamizole (metamizole sodium) լուծույթ ներարկման 500մգ/մլ,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</si>
  <si>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</si>
  <si>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</si>
  <si>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Պապավերին 20մգ/մլ, 2մլ</t>
  </si>
  <si>
    <t>Պապավերին(պապավերինի հիդրոքլորիդ) papaverine (papaverine hydrochloride )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</si>
  <si>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</si>
  <si>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</si>
  <si>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Քլորամֆենիկոլ, մեթիլուրացիլ 40գ</t>
  </si>
  <si>
    <t>Քլորամֆենիկոլ, մեթիլուրացիլ chloramphenicol, methyluracil քսուք արտաքին կիրառման 300մգ/40գ+ 1600մգ/40գ, 40գ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</si>
  <si>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</si>
  <si>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</si>
  <si>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Պանկրեատին 150մգ</t>
  </si>
  <si>
    <t>Պանկրեատին (լիպազ 10000ԱՄ, ամիլազ 8000ԱՄ, պրոտեազ 600ԱՄ) pancreatin (lipase 10000U amylase 8000U, protease 600U) դեղապատիճ աղելույծ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</si>
  <si>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</si>
  <si>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</si>
  <si>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Ամիոդարոն 200մգ</t>
  </si>
  <si>
    <t>Ամիոդարոն (ամիոդարոնի հիդրոքլորիդ) amiodarone (amiodarone hydrochloride)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</si>
  <si>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</si>
  <si>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</si>
  <si>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Ացետազոլամիդ 250մգ</t>
  </si>
  <si>
    <t>Բենզիդամին+ցետիլպիրիդին, 3մգ+1մգ</t>
  </si>
  <si>
    <t xml:space="preserve">Տաուրին 40մգ/մլ, 10մլ </t>
  </si>
  <si>
    <t>Մերոպենեմ 500մգ</t>
  </si>
  <si>
    <t>Մերոպենեմ meropenem դեղափոշի ն/ե ներարկման/կաթիլաներարկման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</si>
  <si>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</si>
  <si>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</si>
  <si>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Հակակատաղության պատվաստանյութ 1մլ </t>
  </si>
  <si>
    <t xml:space="preserve">Պետության կարիքների համար հակակատաղության պատվաստանյութ 1մլ - Ինակտիվացված, մաքրված կուլտուրա, հակառաբիկ վակցինա -1մլ, փոշի + լուծիչ: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+2°C - +8°C: Չսառեցնել: Պահել երեխաների համար անհասանելի վայրում: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</si>
  <si>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</si>
  <si>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</si>
  <si>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16.08.2024թ. ԷԱՃԱՊՁԲ-2024/15-13-ԵՊԲՀ-11</t>
  </si>
  <si>
    <t xml:space="preserve">Ամօքսիցիլին 500մգ </t>
  </si>
  <si>
    <t xml:space="preserve">Ամօքսիցիլին (ամօքսիցիլինի տրիհիդրատ) amoxicillin (amoxicillin trihydrate) դեղապատիճ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</si>
  <si>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Амоксициллин 500мг</t>
  </si>
  <si>
    <t xml:space="preserve">Амоксициллин (амоксациллина тригидрат) amoxicillin (amoxicillin trihydrate) капсула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</si>
  <si>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20.08.2024թ. ԷԱՃԱՊՁԲ-2024/16-23-ԵՊԲՀ-4</t>
  </si>
  <si>
    <t>Նատրիումի քլորիդ 9մգ/մլ, 200մլ</t>
  </si>
  <si>
    <t xml:space="preserve">Նատրիումի քլորիդ sodium chloride լուծույթ կաթիլաներարկման 9մգ/մլ,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</si>
  <si>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200мл</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</si>
  <si>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ПЭС Евразийского экономического союза.</t>
  </si>
  <si>
    <t>31.07.2024թ. ՀՄԱԱՊՁԲ-2024/5-ԵՊԲՀ</t>
  </si>
  <si>
    <t>Ցիպրոֆլօքսացին 2մգ/մլ, 200մլ</t>
  </si>
  <si>
    <t>Ցիպրոֆլօքսացին (ցիպրոֆլօքսացինի հիդրոքլորիդ) ciprofloxacin  (ciprofloxacin hydrochloride) լուծույթ կաթիլաներարկման 2մգ/մլ,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</si>
  <si>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</si>
  <si>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</si>
  <si>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Կալիումի քլորիդ 40մգ/մլ, 200մլ </t>
  </si>
  <si>
    <t>Կալիումի քլորիդ potassium chloride լուծույթ կաթիլաներարկման 40մգ/մլ,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</si>
  <si>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</si>
  <si>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</si>
  <si>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Բուպիվակային սպինալ 5մգ/մլ, 4մլ </t>
  </si>
  <si>
    <t>Պետության կարիքների համար Բուպիվակային  bupivacaine լուծույթ ներարկման (սպինալ, (ծանր)) 5մգ/մլ, 4մլ ամպուլ: Որպես օժանդակ նյութ պարտադիր պարունակում է գլյուկոզայի մոնոհիդրատ 80մգ՝ ցավազրկման մակարդակը կոնտրոլ անելու և սելեկտիվ  ցավազրկում (աջ և ձախ կեսերում) ապահովելու համար: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</si>
  <si>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Бупивакаин спинальный  5 мг/мл, 4 мл</t>
  </si>
  <si>
    <t xml:space="preserve"> Для государственных нужд 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</si>
  <si>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Բենզիլպենիցիլն</t>
  </si>
  <si>
    <t xml:space="preserve">Պետության կարիքների համար Բենզիլպենիցիլին նատրիում դեղափոշի ն/ե, մ/մ և ե/մ ներարկման լուծույթի 1000000 ՄՄ,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</si>
  <si>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գնի պատճառով</t>
  </si>
  <si>
    <t>Տրիմեպերիդին 20մգ/մլ, 1մլ /Պրոմեդոլ/</t>
  </si>
  <si>
    <t xml:space="preserve">Պետության կարիքների համար Տրիմեպերիդին trimeperidine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</si>
  <si>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ոչ մի հայտ</t>
  </si>
  <si>
    <t>Պարացետամոլ 150մգ մոմիկ</t>
  </si>
  <si>
    <t>Պարացետամոլ paracetamol մոմիկ ուղիղաղիքային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Դեղը  ներառված է ՀՀ-ում գրանցված դեղերի պետական գրանցամատյանում (ռեեստր):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</si>
  <si>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Ցինկի սուլֆատ 44մգ, Ցինկիտ</t>
  </si>
  <si>
    <t>Դեքսամեթազոն 0.5մգ</t>
  </si>
  <si>
    <t>Դիոսմեկտիտ</t>
  </si>
  <si>
    <t>Գնման առարկայի միջանցիկ ծածկագիրը` ըստ ԳՄԱ դասակարգման</t>
  </si>
  <si>
    <t>Անվանումը</t>
  </si>
  <si>
    <t>Տեխնիկական բնութագիրը</t>
  </si>
  <si>
    <t>Քանակը 2024</t>
  </si>
  <si>
    <t>Քանակը 2025</t>
  </si>
  <si>
    <t>Գումարը                           2025</t>
  </si>
  <si>
    <t>Ընդամենը</t>
  </si>
  <si>
    <t>Չկայացած</t>
  </si>
  <si>
    <t>Հ/Հ</t>
  </si>
  <si>
    <t xml:space="preserve">Պետության կարիքների համար Հակափայտացման շիճուկ 3000ԱՄ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+2°C - +8°C: Չսառեցնել: Պահել երեխաների համար անհասանելի վայրում: </t>
  </si>
  <si>
    <t>Պետության կարիքների համար Հակափայտացման հեղուկ AC- անատոքսին, 1մլ լուծույթ ներարկման: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երեխաների համար անհասանելի վայրում 2-8°C: Չ՛սառեցնել:</t>
  </si>
  <si>
    <t>Գլյուկոզ glucose լուծույթ կաթիլաներարկման 50մգ/մլ,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</si>
  <si>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Վիզիպակ պ/պ</t>
  </si>
  <si>
    <t xml:space="preserve">Վիզիպակ </t>
  </si>
  <si>
    <t>Ֆենոբարբիտալ</t>
  </si>
  <si>
    <t>Գադոբուտրոլ 604.72 մգ/մլ, 15մլ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</si>
  <si>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</si>
  <si>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Կարճատև ազդեցության ինսուլին</t>
  </si>
  <si>
    <t>Բենզիլպենիցիլին</t>
  </si>
  <si>
    <t>Էնօքսապարին 40մգ/0,4մլ, 0,4մլ պ/պ</t>
  </si>
  <si>
    <r>
      <t xml:space="preserve">Դիֆենհիդրամին </t>
    </r>
    <r>
      <rPr>
        <sz val="10"/>
        <color rgb="FFFF0000"/>
        <rFont val="Sylfaen"/>
        <family val="1"/>
        <charset val="204"/>
      </rPr>
      <t>50</t>
    </r>
    <r>
      <rPr>
        <sz val="10"/>
        <color theme="1"/>
        <rFont val="Sylfaen"/>
        <family val="1"/>
        <charset val="204"/>
      </rPr>
      <t>մգ</t>
    </r>
  </si>
  <si>
    <t>Հերացի</t>
  </si>
  <si>
    <t>Հերացի գումար</t>
  </si>
  <si>
    <t>Մուրացան</t>
  </si>
  <si>
    <t>Մուրացան գումար</t>
  </si>
  <si>
    <t>Էնօքսապարին 40մգ/0,4մլ, 0,4մլ p/p</t>
  </si>
  <si>
    <t xml:space="preserve">Քանակը </t>
  </si>
  <si>
    <t>Չ/Հ</t>
  </si>
  <si>
    <t>Միջանցիկ ծածկագիրը` ըստ ԳՄԱ դասակարգման</t>
  </si>
  <si>
    <t>Անվանում</t>
  </si>
  <si>
    <t>Չ/Մ</t>
  </si>
  <si>
    <t>Տեխնիկական բնութագիր</t>
  </si>
  <si>
    <t>Պինցետ բժշկական</t>
  </si>
  <si>
    <t>Փորձանոթ միանվագ</t>
  </si>
  <si>
    <t xml:space="preserve">Ստրեպտոկոկուս մուտանս </t>
  </si>
  <si>
    <t>Կումարինաթթու</t>
  </si>
  <si>
    <t>Ավտոմատ բաժանավորիչի ծայրակալ</t>
  </si>
  <si>
    <t>Наименование</t>
  </si>
  <si>
    <t>Технические характеристики</t>
  </si>
  <si>
    <t>Единица измерения</t>
  </si>
  <si>
    <t>Кумариновая кислота</t>
  </si>
  <si>
    <t>Пробирка одноразовая</t>
  </si>
  <si>
    <t>Пинцет медицинский</t>
  </si>
  <si>
    <t>Наконечник автоматического дозатора</t>
  </si>
  <si>
    <t>Стрептококкус мутанс</t>
  </si>
  <si>
    <t>штук</t>
  </si>
  <si>
    <t>* Մասնակցի կողմից ապրանքի տեխնիկական բնութագիրը, իսկ հրավերով նախատեսված դեպքերում նաև առաջարկվող ապրանքի ապրանքային նշանը, արտադրողի անվանումը, 1-ին չափաբաժնի համար նաև մոդելը՝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</si>
  <si>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Պարա-Կումարաթթու, ≥98.0%, տրանս-4-Հիդրօքսիդարչնաթթու: Մոլեկուլային զանգված` 164.16, 214 °C (քայք.): Գործարանային փաթեթավորմամբ՝ 5 գրամ: Նոր չօգտագործված: Ֆորմատ՝ հատ: Հանձնման պահին պիտանելիության ժամկետի 1/2-ի առկայություն:</t>
  </si>
  <si>
    <t>Փորձանոթ գլանաձև հատակով, պլաստիկե, ստերիլ, միանվագ օգտագործման համար, փակվող՝ պլաստմասե գլխիկով:  12.5-ից 15 սմ բարձրությամբ և 1.5-ից 1.6 սմ տրամագծով, 12-ից 15 մլ տարողությամբ: Նոր, չօգտագործված: Հանձնելու պահին պիտանելիության ժամկետի առնվազն 2/3-րդը:</t>
  </si>
  <si>
    <t>Միջին չափի 12-15սմ, մետաղը` չժանգոտող պողպատ: Նոր, չօգտագործված:</t>
  </si>
  <si>
    <t>* Եթե առկա են հղումներ որևէ առևտրային նշանի, ֆիրմային անվանմանը, արտոնագրին, էսքիզին կամ մոդելին, ծագման երկրին կամ կոնկրետ աղբյուրին կամ արտադրողին կիրառական է «կամ համարժեք» արտահայտությունը:</t>
  </si>
  <si>
    <t>Пара-кумаровая кислота, ≥98.0%, транс-4-гидроксикоричная кислота. Молекулярная масса: 164.16, 214 °C (разл.). Фабричная упаковка: 5 грамм. Новая, неиспользованная. Формат: штука. Наличие не менее 1/2 срока годности на момент поставки.</t>
  </si>
  <si>
    <t>Штамм Стрептококкус мутанс (Streptococcus mutans) - это бактериальный штамм с полностью секвенированным геномом, выделенный из кариозного дентина. В заводской упаковке, формат продукта: лиофилизированный. Условия хранения: при температуре 2-8°C.</t>
  </si>
  <si>
    <t>Пробирка с круглым дном, пластиковая, стерильная, для одноразового использования, с завинчивающейся пластиковой крышкой. Высотой от 12.5 до 15 см и диаметром от 1.5 до 1.6 см, объемом от 12 до 15 мл. Новая, неиспользованная. Наличие не менее 2/3 срока годности на момент поставки.</t>
  </si>
  <si>
    <t>Среднего размера, 12-15 см, металл - нержавеющая сталь. Новый, неиспользованный.</t>
  </si>
  <si>
    <t>* Представленные участником технические характеристики товара, а в предусмотренных приглашением случаях также товарный знак, наименование производителя, а для лота № 1 – также модель предлагаемого товара, должны соответствовать друг другу и минимальным требованиям технических характеристик, установленным приглашением. В данном случае оценочная комиссия также оценивает соответствие полного описания представленного товара требованиям приглашения, и если оценочная комиссия в полном описании товара, предложенного участником в заявке, выявляет несоответствия требованиям, установленным приглашением, и они не устраняются участником в установленном порядке или в результате устранения возникают другие несоответствия, то указанное обстоятельство является нарушением обязательства, принятого в рамках процедуры закупки, и основанием для признания заявки данного участника неудовлетворительной и ее отклонения</t>
  </si>
  <si>
    <t>* Если имеются ссылки на какой-либо товарный знак, фирменное наименование, патент, эскиз или модель, страну происхождения или конкретный источник либо производителя, применяется выражение «или эквивалент».</t>
  </si>
  <si>
    <t>* 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</si>
  <si>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 В случае возникновения разночтений (двойственного толкования) текстов объявления и (или) приглашения, опубликованных на русском и армянском языках, за основу принимается текст на армянском языке.</t>
  </si>
  <si>
    <r>
      <t>Ստրեպտոկոկուս մուտանս (Streptococcus mutans) շտամը ամբողջական գենոմով սեկվենավորված բակտերիալ շտամ է, որն առանձնացվել է կարիեսային դենտինից։Գործարանային փաթեթավորմամբ՝ արտադրանքի ձևաչափը՝ սառեցված-չորացված: Պահմանման պայմանները՝ 2-8</t>
    </r>
    <r>
      <rPr>
        <sz val="12"/>
        <color theme="1"/>
        <rFont val="Calibri"/>
        <family val="2"/>
        <charset val="204"/>
      </rPr>
      <t>°</t>
    </r>
    <r>
      <rPr>
        <sz val="12"/>
        <color theme="1"/>
        <rFont val="GHEA Grapalat"/>
        <family val="3"/>
      </rPr>
      <t>C. Ջերմաստիճանի պայմաններում:</t>
    </r>
  </si>
  <si>
    <t>Ավտոմատ բաժանավորիչի ծայրակալ՝ 500-1000մկլ: Նոր, չօգտագործված: Հանձնելու պահին պիտանիության ժամկետի 1/2 առկայություն:</t>
  </si>
  <si>
    <t>Наконечник автоматического дозатора: 500-1000 мкл. Должен быть новым, неиспользованным. На момент поставки наличие 1/2 срока годности.</t>
  </si>
  <si>
    <t>* 1-ին և 2-րդ չափաբաժինների համար պարտադիր ներկայացնել ապրանքային նշանը և արտադրողի վերաբերյալ տեղեկատվություն (արտադրող կազմակերպությունը՝ պարտադիր):</t>
  </si>
  <si>
    <t>* 1-ին և 2-րդ չափաբաժինների մասով ապրանքների մատակարարումն իրականացվելու է 2025 թվականին՝ պայմանագիրն ուժի մեջ մտնելու օրվանից սկսած 70 օրացուցային օրվա ընթացքում:
* 3-5-րդ չափաբաժինների մասով ապրանքների մատակարարումն իրականացվելու է 2025 թվականին՝ պայմանագիրն ուժի մեջ մտնելու օրվանից սկսած 30 օրացուցային օրվա ընթացքում:</t>
  </si>
  <si>
    <t>* Поставка товаров по 1-й и 2-й партиям будет осуществлена в 2025 году, в течение 70 календарных дней с даты вступления договора в силу.
* Поставка товаров по 3-5-й партиям будет осуществлена в 2025 году, в течение 30 календарных дней с даты вступления договора в силу.</t>
  </si>
  <si>
    <t>* Для 1-й и 2-й партий обязательно предоставить товарный знак и информацию о производителе (организация-производитель - обязательно).</t>
  </si>
  <si>
    <t>* Մատակարարված ապրանքի դիմաց վճարումն իրականացվելու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հուլիս ամիսը:</t>
  </si>
  <si>
    <t>* Оплата за поставленный товар будет осуществляться в драмах РА в безналичном порядке путем перечисления денежных средств на расчетный счет Продавца. Перечисление денежных средств осуществляется на основании акта приема-передачи в месяцы, предусмотренные графиком платежей (приложение N 3) к договору, в течение 5 рабочих дней, но не позднее 30 декабря текущего года. Начало графика платежей устанавливается Начало графика платежей устанавливается на июль.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</si>
</sst>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color theme="1"/>
      <name val="Sylfaen"/>
      <family val="1"/>
      <charset val="204"/>
    </font>
    <font>
      <sz val="9"/>
      <color theme="1"/>
      <name val="Sylfaen"/>
      <family val="1"/>
      <charset val="204"/>
    </font>
    <font>
      <b/>
      <sz val="9"/>
      <color theme="1"/>
      <name val="Sylfaen"/>
      <family val="1"/>
      <charset val="204"/>
    </font>
    <font>
      <b/>
      <sz val="10"/>
      <color theme="1"/>
      <name val="Sylfaen"/>
      <family val="1"/>
      <charset val="204"/>
    </font>
    <font>
      <b/>
      <sz val="10"/>
      <color rgb="FFFF0000"/>
      <name val="Sylfaen"/>
      <family val="1"/>
      <charset val="204"/>
    </font>
    <font>
      <sz val="10"/>
      <color rgb="FFFF0000"/>
      <name val="Sylfaen"/>
      <family val="1"/>
      <charset val="204"/>
    </font>
    <font>
      <sz val="10"/>
      <name val="Sylfaen"/>
      <family val="1"/>
      <charset val="204"/>
    </font>
    <font>
      <b/>
      <sz val="12"/>
      <color theme="1"/>
      <name val="GHEA Grapalat"/>
      <family val="3"/>
    </font>
    <font>
      <sz val="12"/>
      <color theme="1"/>
      <name val="GHEA Grapalat"/>
      <family val="3"/>
    </font>
    <font>
      <sz val="12"/>
      <color theme="1"/>
      <name val="Calibri"/>
      <family val="2"/>
      <scheme val="minor"/>
    </font>
    <font>
      <sz val="12"/>
      <name val="GHEA Grapalat"/>
      <family val="3"/>
    </font>
    <font>
      <sz val="12"/>
      <color theme="1"/>
      <name val="Calibri"/>
      <family val="2"/>
      <charset val="204"/>
    </font>
    <font>
      <sz val="12"/>
      <color theme="1"/>
      <name val="Sylfae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wrapText="1"/>
    </xf>
    <xf numFmtId="0" fontId="1" fillId="0" borderId="0" xfId="0" applyFont="1" applyAlignment="1">
      <alignment horizontal="center" wrapText="1"/>
    </xf>
    <xf numFmtId="0" fontId="1" fillId="0" borderId="1" xfId="0" applyFont="1" applyBorder="1" applyAlignment="1">
      <alignment wrapText="1"/>
    </xf>
    <xf numFmtId="0" fontId="1" fillId="0" borderId="1" xfId="0" applyFont="1" applyBorder="1" applyAlignment="1">
      <alignment vertical="top" wrapText="1"/>
    </xf>
    <xf numFmtId="0" fontId="1" fillId="0" borderId="1" xfId="0" applyFont="1" applyBorder="1" applyAlignment="1">
      <alignment horizontal="center" vertical="top" wrapText="1"/>
    </xf>
    <xf numFmtId="4" fontId="1" fillId="0" borderId="0" xfId="0" applyNumberFormat="1" applyFont="1" applyAlignment="1">
      <alignment horizontal="center" wrapText="1"/>
    </xf>
    <xf numFmtId="4" fontId="1" fillId="0" borderId="1" xfId="0" applyNumberFormat="1" applyFont="1" applyBorder="1" applyAlignment="1">
      <alignment horizontal="center" vertical="top" wrapText="1"/>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 fillId="0" borderId="1" xfId="0" applyFont="1" applyBorder="1" applyAlignment="1">
      <alignment horizontal="center" wrapText="1"/>
    </xf>
    <xf numFmtId="4" fontId="1" fillId="0" borderId="1" xfId="0" applyNumberFormat="1" applyFont="1" applyBorder="1" applyAlignment="1">
      <alignment horizontal="center" wrapText="1"/>
    </xf>
    <xf numFmtId="0" fontId="4" fillId="0" borderId="1" xfId="0" applyFont="1" applyBorder="1" applyAlignment="1">
      <alignment wrapText="1"/>
    </xf>
    <xf numFmtId="4" fontId="4" fillId="0" borderId="1" xfId="0" applyNumberFormat="1" applyFont="1" applyBorder="1" applyAlignment="1">
      <alignment horizontal="center" vertical="top" wrapText="1"/>
    </xf>
    <xf numFmtId="0" fontId="5" fillId="0" borderId="0" xfId="0" applyFont="1" applyAlignment="1">
      <alignment vertical="top" wrapText="1"/>
    </xf>
    <xf numFmtId="0" fontId="2" fillId="0" borderId="1" xfId="0" applyFont="1" applyBorder="1" applyAlignment="1">
      <alignment horizontal="left" vertical="top" wrapText="1"/>
    </xf>
    <xf numFmtId="4" fontId="1" fillId="0" borderId="0" xfId="0" applyNumberFormat="1" applyFont="1" applyAlignment="1">
      <alignment wrapText="1"/>
    </xf>
    <xf numFmtId="0" fontId="1" fillId="2" borderId="1" xfId="0" applyFont="1" applyFill="1" applyBorder="1" applyAlignment="1">
      <alignment vertical="top" wrapText="1"/>
    </xf>
    <xf numFmtId="0" fontId="1" fillId="2" borderId="0" xfId="0" applyFont="1" applyFill="1" applyAlignment="1">
      <alignment vertical="top" wrapText="1"/>
    </xf>
    <xf numFmtId="4" fontId="1" fillId="0" borderId="1" xfId="0" applyNumberFormat="1" applyFont="1" applyBorder="1" applyAlignment="1">
      <alignment horizontal="center" vertical="center"/>
    </xf>
    <xf numFmtId="0" fontId="1" fillId="3" borderId="1" xfId="0" applyFont="1" applyFill="1" applyBorder="1" applyAlignment="1">
      <alignment horizontal="center" vertical="top" wrapText="1"/>
    </xf>
    <xf numFmtId="0" fontId="1" fillId="3" borderId="1" xfId="0" applyFont="1" applyFill="1" applyBorder="1" applyAlignment="1">
      <alignment vertical="top" wrapText="1"/>
    </xf>
    <xf numFmtId="0" fontId="2" fillId="0" borderId="0" xfId="0" applyFont="1" applyAlignment="1">
      <alignment wrapText="1"/>
    </xf>
    <xf numFmtId="0" fontId="2" fillId="0" borderId="1" xfId="0" applyFont="1" applyBorder="1" applyAlignment="1">
      <alignment wrapText="1"/>
    </xf>
    <xf numFmtId="0" fontId="1" fillId="0" borderId="1" xfId="0" applyFont="1" applyBorder="1" applyAlignment="1">
      <alignment vertical="center" wrapText="1"/>
    </xf>
    <xf numFmtId="0" fontId="4" fillId="0" borderId="1" xfId="0" applyFont="1" applyBorder="1" applyAlignment="1">
      <alignment vertical="center" wrapText="1"/>
    </xf>
    <xf numFmtId="0" fontId="1" fillId="4" borderId="1" xfId="0" applyFont="1" applyFill="1" applyBorder="1" applyAlignment="1">
      <alignment vertical="top" wrapText="1"/>
    </xf>
    <xf numFmtId="0" fontId="6" fillId="0" borderId="1" xfId="0" applyFont="1" applyBorder="1" applyAlignment="1">
      <alignment vertical="center" wrapText="1"/>
    </xf>
    <xf numFmtId="4" fontId="6" fillId="0" borderId="1" xfId="0" applyNumberFormat="1" applyFont="1" applyBorder="1" applyAlignment="1">
      <alignment horizontal="center" vertical="center" wrapText="1"/>
    </xf>
    <xf numFmtId="0" fontId="6" fillId="0" borderId="0" xfId="0" applyFont="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8" fillId="5" borderId="1" xfId="0" applyFont="1" applyFill="1" applyBorder="1" applyAlignment="1">
      <alignment horizontal="center" vertical="center" wrapText="1"/>
    </xf>
    <xf numFmtId="0" fontId="10" fillId="0" borderId="0" xfId="0" applyFont="1"/>
    <xf numFmtId="0" fontId="9"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0" fillId="0" borderId="0" xfId="0" applyFont="1" applyAlignment="1">
      <alignment vertical="center"/>
    </xf>
    <xf numFmtId="0" fontId="10" fillId="2" borderId="0" xfId="0" applyFont="1" applyFill="1"/>
    <xf numFmtId="0" fontId="13" fillId="0" borderId="0" xfId="0" applyFont="1" applyAlignment="1">
      <alignment vertical="top" wrapText="1"/>
    </xf>
    <xf numFmtId="0" fontId="13" fillId="0" borderId="0" xfId="0" applyFont="1" applyAlignment="1">
      <alignment horizontal="center" vertical="top" wrapText="1"/>
    </xf>
    <xf numFmtId="4" fontId="13" fillId="0" borderId="0" xfId="0" applyNumberFormat="1" applyFont="1" applyAlignment="1">
      <alignment horizontal="center" vertical="top"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cellXfs>
  <cellStyles count="1">
    <cellStyle name="Обычный" xfId="0" builtinId="0"/>
  </cellStyles>
  <dxfs count="1">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695740</xdr:colOff>
      <xdr:row>11</xdr:row>
      <xdr:rowOff>0</xdr:rowOff>
    </xdr:from>
    <xdr:ext cx="184731" cy="264560"/>
    <xdr:sp macro="" textlink="">
      <xdr:nvSpPr>
        <xdr:cNvPr id="2" name="TextBox 1">
          <a:extLst>
            <a:ext uri="{FF2B5EF4-FFF2-40B4-BE49-F238E27FC236}">
              <a16:creationId xmlns:a16="http://schemas.microsoft.com/office/drawing/2014/main" id="{C0A98228-374E-4E23-A4B2-4A4CD07FBA69}"/>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11</xdr:row>
      <xdr:rowOff>0</xdr:rowOff>
    </xdr:from>
    <xdr:ext cx="184731" cy="264560"/>
    <xdr:sp macro="" textlink="">
      <xdr:nvSpPr>
        <xdr:cNvPr id="3" name="TextBox 2">
          <a:extLst>
            <a:ext uri="{FF2B5EF4-FFF2-40B4-BE49-F238E27FC236}">
              <a16:creationId xmlns:a16="http://schemas.microsoft.com/office/drawing/2014/main" id="{0D8DEF85-55A7-4312-B1B4-226C46831FE2}"/>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11</xdr:row>
      <xdr:rowOff>0</xdr:rowOff>
    </xdr:from>
    <xdr:ext cx="184731" cy="264560"/>
    <xdr:sp macro="" textlink="">
      <xdr:nvSpPr>
        <xdr:cNvPr id="4" name="TextBox 3">
          <a:extLst>
            <a:ext uri="{FF2B5EF4-FFF2-40B4-BE49-F238E27FC236}">
              <a16:creationId xmlns:a16="http://schemas.microsoft.com/office/drawing/2014/main" id="{969F56C5-AA13-4DA5-8EBF-CDD8F598575E}"/>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11</xdr:row>
      <xdr:rowOff>0</xdr:rowOff>
    </xdr:from>
    <xdr:ext cx="184731" cy="264560"/>
    <xdr:sp macro="" textlink="">
      <xdr:nvSpPr>
        <xdr:cNvPr id="5" name="TextBox 4">
          <a:extLst>
            <a:ext uri="{FF2B5EF4-FFF2-40B4-BE49-F238E27FC236}">
              <a16:creationId xmlns:a16="http://schemas.microsoft.com/office/drawing/2014/main" id="{785C09F3-AC33-4EB5-85F8-E06E16D5C8B8}"/>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6" name="TextBox 5">
          <a:extLst>
            <a:ext uri="{FF2B5EF4-FFF2-40B4-BE49-F238E27FC236}">
              <a16:creationId xmlns:a16="http://schemas.microsoft.com/office/drawing/2014/main" id="{63154081-8FB7-428B-8067-BFBF475B447B}"/>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7" name="TextBox 6">
          <a:extLst>
            <a:ext uri="{FF2B5EF4-FFF2-40B4-BE49-F238E27FC236}">
              <a16:creationId xmlns:a16="http://schemas.microsoft.com/office/drawing/2014/main" id="{34BD10F2-383D-4CF2-B5AF-DEB5F5D6312F}"/>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8" name="TextBox 7">
          <a:extLst>
            <a:ext uri="{FF2B5EF4-FFF2-40B4-BE49-F238E27FC236}">
              <a16:creationId xmlns:a16="http://schemas.microsoft.com/office/drawing/2014/main" id="{295047CC-7E61-46BF-8A25-7B9F9973ACF5}"/>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9" name="TextBox 8">
          <a:extLst>
            <a:ext uri="{FF2B5EF4-FFF2-40B4-BE49-F238E27FC236}">
              <a16:creationId xmlns:a16="http://schemas.microsoft.com/office/drawing/2014/main" id="{15C84669-18DA-4B66-AF3C-672BDFC77D7C}"/>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10" name="TextBox 9">
          <a:extLst>
            <a:ext uri="{FF2B5EF4-FFF2-40B4-BE49-F238E27FC236}">
              <a16:creationId xmlns:a16="http://schemas.microsoft.com/office/drawing/2014/main" id="{C0A98228-374E-4E23-A4B2-4A4CD07FBA69}"/>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11" name="TextBox 10">
          <a:extLst>
            <a:ext uri="{FF2B5EF4-FFF2-40B4-BE49-F238E27FC236}">
              <a16:creationId xmlns:a16="http://schemas.microsoft.com/office/drawing/2014/main" id="{0D8DEF85-55A7-4312-B1B4-226C46831FE2}"/>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12" name="TextBox 11">
          <a:extLst>
            <a:ext uri="{FF2B5EF4-FFF2-40B4-BE49-F238E27FC236}">
              <a16:creationId xmlns:a16="http://schemas.microsoft.com/office/drawing/2014/main" id="{969F56C5-AA13-4DA5-8EBF-CDD8F598575E}"/>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11</xdr:row>
      <xdr:rowOff>0</xdr:rowOff>
    </xdr:from>
    <xdr:ext cx="184731" cy="264560"/>
    <xdr:sp macro="" textlink="">
      <xdr:nvSpPr>
        <xdr:cNvPr id="13" name="TextBox 12">
          <a:extLst>
            <a:ext uri="{FF2B5EF4-FFF2-40B4-BE49-F238E27FC236}">
              <a16:creationId xmlns:a16="http://schemas.microsoft.com/office/drawing/2014/main" id="{785C09F3-AC33-4EB5-85F8-E06E16D5C8B8}"/>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11</xdr:row>
      <xdr:rowOff>0</xdr:rowOff>
    </xdr:from>
    <xdr:ext cx="184731" cy="264560"/>
    <xdr:sp macro="" textlink="">
      <xdr:nvSpPr>
        <xdr:cNvPr id="14" name="TextBox 13">
          <a:extLst>
            <a:ext uri="{FF2B5EF4-FFF2-40B4-BE49-F238E27FC236}">
              <a16:creationId xmlns:a16="http://schemas.microsoft.com/office/drawing/2014/main" id="{63154081-8FB7-428B-8067-BFBF475B447B}"/>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11</xdr:row>
      <xdr:rowOff>0</xdr:rowOff>
    </xdr:from>
    <xdr:ext cx="184731" cy="264560"/>
    <xdr:sp macro="" textlink="">
      <xdr:nvSpPr>
        <xdr:cNvPr id="15" name="TextBox 14">
          <a:extLst>
            <a:ext uri="{FF2B5EF4-FFF2-40B4-BE49-F238E27FC236}">
              <a16:creationId xmlns:a16="http://schemas.microsoft.com/office/drawing/2014/main" id="{34BD10F2-383D-4CF2-B5AF-DEB5F5D6312F}"/>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11</xdr:row>
      <xdr:rowOff>0</xdr:rowOff>
    </xdr:from>
    <xdr:ext cx="184731" cy="264560"/>
    <xdr:sp macro="" textlink="">
      <xdr:nvSpPr>
        <xdr:cNvPr id="16" name="TextBox 15">
          <a:extLst>
            <a:ext uri="{FF2B5EF4-FFF2-40B4-BE49-F238E27FC236}">
              <a16:creationId xmlns:a16="http://schemas.microsoft.com/office/drawing/2014/main" id="{295047CC-7E61-46BF-8A25-7B9F9973ACF5}"/>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xdr:row>
      <xdr:rowOff>0</xdr:rowOff>
    </xdr:from>
    <xdr:ext cx="184731" cy="264560"/>
    <xdr:sp macro="" textlink="">
      <xdr:nvSpPr>
        <xdr:cNvPr id="18" name="TextBox 17">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2" name="TextBox 21">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3" name="TextBox 22">
          <a:extLst>
            <a:ext uri="{FF2B5EF4-FFF2-40B4-BE49-F238E27FC236}">
              <a16:creationId xmlns:a16="http://schemas.microsoft.com/office/drawing/2014/main" id="{00000000-0008-0000-0000-000003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4" name="TextBox 23">
          <a:extLst>
            <a:ext uri="{FF2B5EF4-FFF2-40B4-BE49-F238E27FC236}">
              <a16:creationId xmlns:a16="http://schemas.microsoft.com/office/drawing/2014/main" id="{00000000-0008-0000-0000-000004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5" name="TextBox 24">
          <a:extLst>
            <a:ext uri="{FF2B5EF4-FFF2-40B4-BE49-F238E27FC236}">
              <a16:creationId xmlns:a16="http://schemas.microsoft.com/office/drawing/2014/main" id="{00000000-0008-0000-0000-000005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6" name="TextBox 25">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7" name="TextBox 26">
          <a:extLst>
            <a:ext uri="{FF2B5EF4-FFF2-40B4-BE49-F238E27FC236}">
              <a16:creationId xmlns:a16="http://schemas.microsoft.com/office/drawing/2014/main" id="{00000000-0008-0000-0000-000003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8" name="TextBox 27">
          <a:extLst>
            <a:ext uri="{FF2B5EF4-FFF2-40B4-BE49-F238E27FC236}">
              <a16:creationId xmlns:a16="http://schemas.microsoft.com/office/drawing/2014/main" id="{00000000-0008-0000-0000-000004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6</xdr:row>
      <xdr:rowOff>0</xdr:rowOff>
    </xdr:from>
    <xdr:ext cx="184731" cy="264560"/>
    <xdr:sp macro="" textlink="">
      <xdr:nvSpPr>
        <xdr:cNvPr id="29" name="TextBox 28">
          <a:extLst>
            <a:ext uri="{FF2B5EF4-FFF2-40B4-BE49-F238E27FC236}">
              <a16:creationId xmlns:a16="http://schemas.microsoft.com/office/drawing/2014/main" id="{00000000-0008-0000-0000-000005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8"/>
  <sheetViews>
    <sheetView tabSelected="1" zoomScale="70" zoomScaleNormal="70" zoomScalePageLayoutView="40" workbookViewId="0">
      <selection activeCell="F9" sqref="F9:H9"/>
    </sheetView>
  </sheetViews>
  <sheetFormatPr defaultRowHeight="18" x14ac:dyDescent="0.25"/>
  <cols>
    <col min="1" max="1" width="6.42578125" style="45" customWidth="1"/>
    <col min="2" max="2" width="18.28515625" style="46" customWidth="1"/>
    <col min="3" max="3" width="24.42578125" style="45" customWidth="1"/>
    <col min="4" max="4" width="126.5703125" style="46" customWidth="1"/>
    <col min="5" max="5" width="13.140625" style="45" customWidth="1"/>
    <col min="6" max="6" width="27.5703125" style="47" customWidth="1"/>
    <col min="7" max="7" width="93.5703125" style="46" customWidth="1"/>
    <col min="8" max="8" width="24.5703125" style="45" customWidth="1"/>
    <col min="9" max="9" width="9.140625" style="45"/>
    <col min="10" max="10" width="16.42578125" style="45" customWidth="1"/>
    <col min="11" max="11" width="9.140625" style="45"/>
    <col min="12" max="12" width="12.140625" style="45" customWidth="1"/>
    <col min="13" max="16384" width="9.140625" style="45"/>
  </cols>
  <sheetData>
    <row r="1" spans="1:16" s="40" customFormat="1" ht="86.25" x14ac:dyDescent="0.25">
      <c r="A1" s="39" t="s">
        <v>680</v>
      </c>
      <c r="B1" s="39" t="s">
        <v>681</v>
      </c>
      <c r="C1" s="39" t="s">
        <v>682</v>
      </c>
      <c r="D1" s="39" t="s">
        <v>684</v>
      </c>
      <c r="E1" s="39" t="s">
        <v>683</v>
      </c>
      <c r="F1" s="34" t="s">
        <v>690</v>
      </c>
      <c r="G1" s="34" t="s">
        <v>691</v>
      </c>
      <c r="H1" s="34" t="s">
        <v>692</v>
      </c>
    </row>
    <row r="2" spans="1:16" s="40" customFormat="1" ht="69" x14ac:dyDescent="0.25">
      <c r="A2" s="41">
        <v>1</v>
      </c>
      <c r="B2" s="41">
        <v>33691162</v>
      </c>
      <c r="C2" s="41" t="s">
        <v>688</v>
      </c>
      <c r="D2" s="42" t="s">
        <v>700</v>
      </c>
      <c r="E2" s="42" t="s">
        <v>5</v>
      </c>
      <c r="F2" s="36" t="s">
        <v>693</v>
      </c>
      <c r="G2" s="36" t="s">
        <v>704</v>
      </c>
      <c r="H2" s="35" t="s">
        <v>698</v>
      </c>
      <c r="I2" s="43"/>
      <c r="J2" s="43"/>
      <c r="K2" s="43"/>
      <c r="L2" s="43"/>
      <c r="M2" s="43"/>
      <c r="N2" s="43"/>
      <c r="O2" s="43"/>
      <c r="P2" s="43"/>
    </row>
    <row r="3" spans="1:16" s="40" customFormat="1" ht="57" customHeight="1" x14ac:dyDescent="0.25">
      <c r="A3" s="41">
        <v>2</v>
      </c>
      <c r="B3" s="41">
        <v>33691162</v>
      </c>
      <c r="C3" s="41" t="s">
        <v>687</v>
      </c>
      <c r="D3" s="41" t="s">
        <v>712</v>
      </c>
      <c r="E3" s="41" t="s">
        <v>5</v>
      </c>
      <c r="F3" s="36" t="s">
        <v>697</v>
      </c>
      <c r="G3" s="36" t="s">
        <v>705</v>
      </c>
      <c r="H3" s="35" t="s">
        <v>698</v>
      </c>
      <c r="I3" s="43"/>
      <c r="J3" s="43"/>
      <c r="K3" s="43"/>
      <c r="L3" s="43"/>
      <c r="M3" s="43"/>
      <c r="N3" s="43"/>
      <c r="O3" s="43"/>
      <c r="P3" s="43"/>
    </row>
    <row r="4" spans="1:16" s="40" customFormat="1" ht="69" x14ac:dyDescent="0.25">
      <c r="A4" s="41">
        <v>3</v>
      </c>
      <c r="B4" s="41">
        <v>33191310</v>
      </c>
      <c r="C4" s="41" t="s">
        <v>686</v>
      </c>
      <c r="D4" s="41" t="s">
        <v>701</v>
      </c>
      <c r="E4" s="41" t="s">
        <v>5</v>
      </c>
      <c r="F4" s="36" t="s">
        <v>694</v>
      </c>
      <c r="G4" s="36" t="s">
        <v>706</v>
      </c>
      <c r="H4" s="35" t="s">
        <v>698</v>
      </c>
      <c r="I4" s="43"/>
      <c r="J4" s="43"/>
      <c r="K4" s="43"/>
      <c r="L4" s="43"/>
      <c r="M4" s="43"/>
      <c r="N4" s="43"/>
      <c r="O4" s="43"/>
      <c r="P4" s="43"/>
    </row>
    <row r="5" spans="1:16" s="44" customFormat="1" ht="34.5" x14ac:dyDescent="0.25">
      <c r="A5" s="41">
        <v>4</v>
      </c>
      <c r="B5" s="41">
        <v>33141211</v>
      </c>
      <c r="C5" s="41" t="s">
        <v>685</v>
      </c>
      <c r="D5" s="41" t="s">
        <v>702</v>
      </c>
      <c r="E5" s="41" t="s">
        <v>5</v>
      </c>
      <c r="F5" s="36" t="s">
        <v>695</v>
      </c>
      <c r="G5" s="36" t="s">
        <v>707</v>
      </c>
      <c r="H5" s="35" t="s">
        <v>698</v>
      </c>
      <c r="I5" s="43"/>
      <c r="J5" s="43"/>
      <c r="K5" s="43"/>
      <c r="L5" s="43"/>
      <c r="M5" s="43"/>
      <c r="N5" s="43"/>
      <c r="O5" s="43"/>
      <c r="P5" s="43"/>
    </row>
    <row r="6" spans="1:16" s="44" customFormat="1" ht="51.75" x14ac:dyDescent="0.25">
      <c r="A6" s="41">
        <v>5</v>
      </c>
      <c r="B6" s="41">
        <v>38431720</v>
      </c>
      <c r="C6" s="41" t="s">
        <v>689</v>
      </c>
      <c r="D6" s="41" t="s">
        <v>713</v>
      </c>
      <c r="E6" s="41" t="s">
        <v>5</v>
      </c>
      <c r="F6" s="36" t="s">
        <v>696</v>
      </c>
      <c r="G6" s="36" t="s">
        <v>714</v>
      </c>
      <c r="H6" s="35" t="s">
        <v>698</v>
      </c>
      <c r="I6" s="43"/>
      <c r="J6" s="43"/>
      <c r="K6" s="43"/>
      <c r="L6" s="43"/>
      <c r="M6" s="43"/>
      <c r="N6" s="43"/>
      <c r="O6" s="43"/>
      <c r="P6" s="43"/>
    </row>
    <row r="7" spans="1:16" ht="84" customHeight="1" x14ac:dyDescent="0.25">
      <c r="A7" s="49" t="s">
        <v>719</v>
      </c>
      <c r="B7" s="49"/>
      <c r="C7" s="49"/>
      <c r="D7" s="49"/>
      <c r="E7" s="49"/>
      <c r="F7" s="48" t="s">
        <v>720</v>
      </c>
      <c r="G7" s="48"/>
      <c r="H7" s="48"/>
      <c r="I7" s="37"/>
      <c r="J7" s="37"/>
      <c r="K7" s="37"/>
      <c r="L7" s="37"/>
      <c r="M7" s="37"/>
    </row>
    <row r="8" spans="1:16" ht="39.950000000000003" customHeight="1" x14ac:dyDescent="0.25">
      <c r="A8" s="49" t="s">
        <v>715</v>
      </c>
      <c r="B8" s="49"/>
      <c r="C8" s="49"/>
      <c r="D8" s="49"/>
      <c r="E8" s="49"/>
      <c r="F8" s="48" t="s">
        <v>718</v>
      </c>
      <c r="G8" s="48"/>
      <c r="H8" s="48"/>
      <c r="I8" s="37"/>
      <c r="J8" s="37"/>
      <c r="K8" s="37"/>
      <c r="L8" s="37"/>
      <c r="M8" s="37"/>
    </row>
    <row r="9" spans="1:16" ht="138.75" customHeight="1" x14ac:dyDescent="0.25">
      <c r="A9" s="49" t="s">
        <v>699</v>
      </c>
      <c r="B9" s="49"/>
      <c r="C9" s="49"/>
      <c r="D9" s="49"/>
      <c r="E9" s="49"/>
      <c r="F9" s="48" t="s">
        <v>708</v>
      </c>
      <c r="G9" s="48"/>
      <c r="H9" s="48"/>
      <c r="I9" s="37"/>
      <c r="J9" s="37"/>
      <c r="K9" s="37"/>
      <c r="L9" s="37"/>
      <c r="M9" s="37"/>
    </row>
    <row r="10" spans="1:16" ht="81.75" customHeight="1" x14ac:dyDescent="0.25">
      <c r="A10" s="49" t="s">
        <v>716</v>
      </c>
      <c r="B10" s="49"/>
      <c r="C10" s="49"/>
      <c r="D10" s="49"/>
      <c r="E10" s="49"/>
      <c r="F10" s="48" t="s">
        <v>717</v>
      </c>
      <c r="G10" s="48"/>
      <c r="H10" s="48"/>
      <c r="I10" s="38"/>
      <c r="J10" s="38"/>
      <c r="K10" s="38"/>
      <c r="L10" s="38"/>
      <c r="M10" s="38"/>
    </row>
    <row r="11" spans="1:16" ht="42.75" customHeight="1" x14ac:dyDescent="0.25">
      <c r="A11" s="49" t="s">
        <v>703</v>
      </c>
      <c r="B11" s="49"/>
      <c r="C11" s="49"/>
      <c r="D11" s="49"/>
      <c r="E11" s="49"/>
      <c r="F11" s="48" t="s">
        <v>709</v>
      </c>
      <c r="G11" s="48"/>
      <c r="H11" s="48"/>
      <c r="I11" s="37"/>
      <c r="J11" s="37"/>
      <c r="K11" s="37"/>
      <c r="L11" s="37"/>
      <c r="M11" s="37"/>
    </row>
    <row r="12" spans="1:16" s="40" customFormat="1" ht="47.25" customHeight="1" x14ac:dyDescent="0.25">
      <c r="A12" s="49" t="s">
        <v>710</v>
      </c>
      <c r="B12" s="49"/>
      <c r="C12" s="49"/>
      <c r="D12" s="49"/>
      <c r="E12" s="49"/>
      <c r="F12" s="48" t="s">
        <v>711</v>
      </c>
      <c r="G12" s="48"/>
      <c r="H12" s="48"/>
      <c r="I12" s="37"/>
      <c r="J12" s="37"/>
      <c r="K12" s="37"/>
      <c r="L12" s="37"/>
      <c r="M12" s="37"/>
    </row>
    <row r="13" spans="1:16" s="40" customFormat="1" ht="27" customHeight="1" x14ac:dyDescent="0.25"/>
    <row r="14" spans="1:16" s="40" customFormat="1" ht="15.75" x14ac:dyDescent="0.25"/>
    <row r="15" spans="1:16" s="40" customFormat="1" ht="27.75" customHeight="1" x14ac:dyDescent="0.25"/>
    <row r="16" spans="1:16" s="40" customFormat="1" ht="42" customHeight="1" x14ac:dyDescent="0.25"/>
    <row r="17" s="45" customFormat="1" ht="43.5" customHeight="1" x14ac:dyDescent="0.25"/>
    <row r="18" s="45" customFormat="1" ht="40.5" customHeight="1" x14ac:dyDescent="0.25"/>
  </sheetData>
  <mergeCells count="12">
    <mergeCell ref="F12:H12"/>
    <mergeCell ref="A11:E11"/>
    <mergeCell ref="A12:E12"/>
    <mergeCell ref="A7:E7"/>
    <mergeCell ref="A8:E8"/>
    <mergeCell ref="A9:E9"/>
    <mergeCell ref="A10:E10"/>
    <mergeCell ref="F7:H7"/>
    <mergeCell ref="F8:H8"/>
    <mergeCell ref="F9:H9"/>
    <mergeCell ref="F10:H10"/>
    <mergeCell ref="F11:H11"/>
  </mergeCells>
  <pageMargins left="0" right="0" top="0" bottom="0" header="0" footer="0"/>
  <pageSetup paperSize="9" scale="54" orientation="landscape" r:id="rId1"/>
  <rowBreaks count="1" manualBreakCount="1">
    <brk id="4"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W157"/>
  <sheetViews>
    <sheetView workbookViewId="0">
      <selection activeCell="E15" sqref="E15"/>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67.5703125" style="2" customWidth="1"/>
    <col min="6" max="6" width="9.140625" style="1"/>
    <col min="7" max="7" width="9.85546875" style="6" bestFit="1" customWidth="1"/>
    <col min="8" max="8" width="9.28515625" style="2" bestFit="1" customWidth="1"/>
    <col min="9" max="9" width="14.5703125" style="1" customWidth="1"/>
    <col min="10" max="10" width="15.140625" style="1" customWidth="1"/>
    <col min="11" max="11" width="17.28515625" style="22" hidden="1" customWidth="1"/>
    <col min="12" max="12" width="57.5703125" style="22" hidden="1" customWidth="1"/>
    <col min="13" max="13" width="3.85546875" style="22" hidden="1" customWidth="1"/>
    <col min="14" max="14" width="9" style="22" hidden="1" customWidth="1"/>
    <col min="15" max="16" width="0" style="1" hidden="1" customWidth="1"/>
    <col min="17" max="17" width="9.28515625" style="1" hidden="1" customWidth="1"/>
    <col min="18" max="18" width="16" style="1" hidden="1" customWidth="1"/>
    <col min="19" max="19" width="12.140625" style="1" hidden="1" customWidth="1"/>
    <col min="20" max="20" width="17.28515625" style="1" hidden="1" customWidth="1"/>
    <col min="21" max="21" width="0" style="1" hidden="1" customWidth="1"/>
    <col min="22" max="22" width="13.42578125" style="1" hidden="1" customWidth="1"/>
    <col min="23" max="23" width="13.42578125" style="1" bestFit="1" customWidth="1"/>
    <col min="24" max="16384" width="9.140625" style="1"/>
  </cols>
  <sheetData>
    <row r="1" spans="1:22" ht="102" x14ac:dyDescent="0.3">
      <c r="A1" s="8" t="s">
        <v>661</v>
      </c>
      <c r="B1" s="8" t="s">
        <v>653</v>
      </c>
      <c r="C1" s="8" t="s">
        <v>654</v>
      </c>
      <c r="D1" s="8" t="s">
        <v>0</v>
      </c>
      <c r="E1" s="8" t="s">
        <v>655</v>
      </c>
      <c r="F1" s="8" t="s">
        <v>1</v>
      </c>
      <c r="G1" s="9" t="s">
        <v>2</v>
      </c>
      <c r="H1" s="8" t="s">
        <v>656</v>
      </c>
      <c r="I1" s="8" t="s">
        <v>657</v>
      </c>
      <c r="J1" s="8" t="s">
        <v>658</v>
      </c>
      <c r="Q1" s="25" t="s">
        <v>674</v>
      </c>
      <c r="R1" s="25" t="s">
        <v>675</v>
      </c>
      <c r="S1" s="25" t="s">
        <v>676</v>
      </c>
      <c r="T1" s="25" t="s">
        <v>677</v>
      </c>
    </row>
    <row r="2" spans="1:22" ht="101.25" hidden="1" customHeight="1" x14ac:dyDescent="0.3">
      <c r="A2" s="5">
        <v>3</v>
      </c>
      <c r="B2" s="4">
        <v>33651112</v>
      </c>
      <c r="C2" s="26" t="s">
        <v>8</v>
      </c>
      <c r="D2" s="5" t="s">
        <v>4</v>
      </c>
      <c r="E2" s="15" t="s">
        <v>9</v>
      </c>
      <c r="F2" s="5" t="s">
        <v>5</v>
      </c>
      <c r="G2" s="7">
        <v>1650</v>
      </c>
      <c r="H2" s="5">
        <v>170</v>
      </c>
      <c r="I2" s="4">
        <v>200</v>
      </c>
      <c r="J2" s="7">
        <f t="shared" ref="J2:J33" si="0">I2*G2</f>
        <v>330000</v>
      </c>
      <c r="K2" s="23" t="s">
        <v>10</v>
      </c>
      <c r="L2" s="23" t="s">
        <v>11</v>
      </c>
      <c r="M2" s="23" t="s">
        <v>6</v>
      </c>
      <c r="Q2" s="24">
        <v>0</v>
      </c>
      <c r="R2" s="24">
        <f t="shared" ref="R2:R33" si="1">Q2*G2</f>
        <v>0</v>
      </c>
      <c r="S2" s="24">
        <v>200</v>
      </c>
      <c r="T2" s="24">
        <f t="shared" ref="T2:T33" si="2">S2*G2</f>
        <v>330000</v>
      </c>
      <c r="V2" s="1">
        <f t="shared" ref="V2:V65" si="3">I2-Q2-S2</f>
        <v>0</v>
      </c>
    </row>
    <row r="3" spans="1:22" ht="101.25" hidden="1" customHeight="1" x14ac:dyDescent="0.3">
      <c r="A3" s="5">
        <v>5</v>
      </c>
      <c r="B3" s="4">
        <v>33611120</v>
      </c>
      <c r="C3" s="26" t="s">
        <v>13</v>
      </c>
      <c r="D3" s="5" t="s">
        <v>4</v>
      </c>
      <c r="E3" s="15" t="s">
        <v>14</v>
      </c>
      <c r="F3" s="5" t="s">
        <v>5</v>
      </c>
      <c r="G3" s="7">
        <v>356</v>
      </c>
      <c r="H3" s="5">
        <v>6750</v>
      </c>
      <c r="I3" s="4">
        <v>3000</v>
      </c>
      <c r="J3" s="7">
        <f t="shared" si="0"/>
        <v>1068000</v>
      </c>
      <c r="K3" s="23" t="s">
        <v>15</v>
      </c>
      <c r="L3" s="23" t="s">
        <v>16</v>
      </c>
      <c r="M3" s="23" t="s">
        <v>6</v>
      </c>
      <c r="N3" s="22" t="s">
        <v>17</v>
      </c>
      <c r="Q3" s="24">
        <v>0</v>
      </c>
      <c r="R3" s="24">
        <f t="shared" si="1"/>
        <v>0</v>
      </c>
      <c r="S3" s="24">
        <v>3000</v>
      </c>
      <c r="T3" s="24">
        <f t="shared" si="2"/>
        <v>1068000</v>
      </c>
      <c r="V3" s="1">
        <f t="shared" si="3"/>
        <v>0</v>
      </c>
    </row>
    <row r="4" spans="1:22" ht="101.25" hidden="1" customHeight="1" x14ac:dyDescent="0.3">
      <c r="A4" s="5">
        <v>6</v>
      </c>
      <c r="B4" s="4">
        <v>33651212</v>
      </c>
      <c r="C4" s="26" t="s">
        <v>18</v>
      </c>
      <c r="D4" s="5" t="s">
        <v>4</v>
      </c>
      <c r="E4" s="15" t="s">
        <v>662</v>
      </c>
      <c r="F4" s="5" t="s">
        <v>5</v>
      </c>
      <c r="G4" s="7">
        <v>3000</v>
      </c>
      <c r="H4" s="5">
        <v>50</v>
      </c>
      <c r="I4" s="4">
        <v>100</v>
      </c>
      <c r="J4" s="7">
        <f t="shared" si="0"/>
        <v>300000</v>
      </c>
      <c r="K4" s="23"/>
      <c r="L4" s="23"/>
      <c r="M4" s="23"/>
      <c r="Q4" s="24">
        <v>100</v>
      </c>
      <c r="R4" s="24">
        <f t="shared" si="1"/>
        <v>300000</v>
      </c>
      <c r="S4" s="24">
        <v>0</v>
      </c>
      <c r="T4" s="24">
        <f t="shared" si="2"/>
        <v>0</v>
      </c>
      <c r="V4" s="1">
        <f t="shared" si="3"/>
        <v>0</v>
      </c>
    </row>
    <row r="5" spans="1:22" ht="101.25" hidden="1" customHeight="1" x14ac:dyDescent="0.3">
      <c r="A5" s="5">
        <v>7</v>
      </c>
      <c r="B5" s="4">
        <v>33691176</v>
      </c>
      <c r="C5" s="26" t="s">
        <v>19</v>
      </c>
      <c r="D5" s="5" t="s">
        <v>4</v>
      </c>
      <c r="E5" s="15" t="s">
        <v>663</v>
      </c>
      <c r="F5" s="5" t="s">
        <v>5</v>
      </c>
      <c r="G5" s="7">
        <v>840</v>
      </c>
      <c r="H5" s="5">
        <v>700</v>
      </c>
      <c r="I5" s="4">
        <v>700</v>
      </c>
      <c r="J5" s="7">
        <f t="shared" si="0"/>
        <v>588000</v>
      </c>
      <c r="K5" s="23"/>
      <c r="L5" s="23"/>
      <c r="M5" s="23"/>
      <c r="Q5" s="24">
        <v>650</v>
      </c>
      <c r="R5" s="24">
        <f t="shared" si="1"/>
        <v>546000</v>
      </c>
      <c r="S5" s="24">
        <v>50</v>
      </c>
      <c r="T5" s="24">
        <f t="shared" si="2"/>
        <v>42000</v>
      </c>
      <c r="V5" s="1">
        <f t="shared" si="3"/>
        <v>0</v>
      </c>
    </row>
    <row r="6" spans="1:22" ht="101.25" hidden="1" customHeight="1" x14ac:dyDescent="0.3">
      <c r="A6" s="5">
        <v>10</v>
      </c>
      <c r="B6" s="4">
        <v>33661159</v>
      </c>
      <c r="C6" s="26" t="s">
        <v>22</v>
      </c>
      <c r="D6" s="5" t="s">
        <v>4</v>
      </c>
      <c r="E6" s="15" t="s">
        <v>23</v>
      </c>
      <c r="F6" s="5" t="s">
        <v>5</v>
      </c>
      <c r="G6" s="7">
        <v>92</v>
      </c>
      <c r="H6" s="5">
        <v>100</v>
      </c>
      <c r="I6" s="4">
        <v>150</v>
      </c>
      <c r="J6" s="7">
        <f t="shared" si="0"/>
        <v>13800</v>
      </c>
      <c r="K6" s="23" t="s">
        <v>24</v>
      </c>
      <c r="L6" s="23" t="s">
        <v>25</v>
      </c>
      <c r="M6" s="23" t="s">
        <v>6</v>
      </c>
      <c r="Q6" s="24">
        <v>150</v>
      </c>
      <c r="R6" s="24">
        <f t="shared" si="1"/>
        <v>13800</v>
      </c>
      <c r="S6" s="24">
        <v>0</v>
      </c>
      <c r="T6" s="24">
        <f t="shared" si="2"/>
        <v>0</v>
      </c>
      <c r="V6" s="1">
        <f t="shared" si="3"/>
        <v>0</v>
      </c>
    </row>
    <row r="7" spans="1:22" ht="101.25" hidden="1" customHeight="1" x14ac:dyDescent="0.3">
      <c r="A7" s="5">
        <v>11</v>
      </c>
      <c r="B7" s="4">
        <v>33671135</v>
      </c>
      <c r="C7" s="26" t="s">
        <v>26</v>
      </c>
      <c r="D7" s="5" t="s">
        <v>4</v>
      </c>
      <c r="E7" s="15" t="s">
        <v>27</v>
      </c>
      <c r="F7" s="5" t="s">
        <v>5</v>
      </c>
      <c r="G7" s="7">
        <v>86</v>
      </c>
      <c r="H7" s="5">
        <v>400</v>
      </c>
      <c r="I7" s="4">
        <v>400</v>
      </c>
      <c r="J7" s="7">
        <f t="shared" si="0"/>
        <v>34400</v>
      </c>
      <c r="K7" s="23" t="s">
        <v>28</v>
      </c>
      <c r="L7" s="23" t="s">
        <v>29</v>
      </c>
      <c r="M7" s="23" t="s">
        <v>6</v>
      </c>
      <c r="Q7" s="24">
        <v>400</v>
      </c>
      <c r="R7" s="24">
        <f t="shared" si="1"/>
        <v>34400</v>
      </c>
      <c r="S7" s="24">
        <v>0</v>
      </c>
      <c r="T7" s="24">
        <f t="shared" si="2"/>
        <v>0</v>
      </c>
      <c r="V7" s="1">
        <f t="shared" si="3"/>
        <v>0</v>
      </c>
    </row>
    <row r="8" spans="1:22" ht="101.25" hidden="1" customHeight="1" x14ac:dyDescent="0.3">
      <c r="A8" s="5">
        <v>13</v>
      </c>
      <c r="B8" s="4">
        <v>33691176</v>
      </c>
      <c r="C8" s="26" t="s">
        <v>31</v>
      </c>
      <c r="D8" s="5" t="s">
        <v>4</v>
      </c>
      <c r="E8" s="15" t="s">
        <v>32</v>
      </c>
      <c r="F8" s="5" t="s">
        <v>5</v>
      </c>
      <c r="G8" s="7">
        <v>90000</v>
      </c>
      <c r="H8" s="5">
        <v>1</v>
      </c>
      <c r="I8" s="4">
        <v>1</v>
      </c>
      <c r="J8" s="7">
        <f t="shared" si="0"/>
        <v>90000</v>
      </c>
      <c r="K8" s="23" t="s">
        <v>33</v>
      </c>
      <c r="L8" s="23" t="s">
        <v>34</v>
      </c>
      <c r="M8" s="23" t="s">
        <v>6</v>
      </c>
      <c r="N8" s="22" t="s">
        <v>35</v>
      </c>
      <c r="Q8" s="24">
        <v>1</v>
      </c>
      <c r="R8" s="24">
        <f t="shared" si="1"/>
        <v>90000</v>
      </c>
      <c r="S8" s="24"/>
      <c r="T8" s="24">
        <f t="shared" si="2"/>
        <v>0</v>
      </c>
      <c r="V8" s="1">
        <f t="shared" si="3"/>
        <v>0</v>
      </c>
    </row>
    <row r="9" spans="1:22" ht="101.25" hidden="1" customHeight="1" x14ac:dyDescent="0.3">
      <c r="A9" s="5">
        <v>14</v>
      </c>
      <c r="B9" s="4">
        <v>33691138</v>
      </c>
      <c r="C9" s="26" t="s">
        <v>36</v>
      </c>
      <c r="D9" s="5" t="s">
        <v>4</v>
      </c>
      <c r="E9" s="15" t="s">
        <v>664</v>
      </c>
      <c r="F9" s="5" t="s">
        <v>5</v>
      </c>
      <c r="G9" s="7">
        <v>276</v>
      </c>
      <c r="H9" s="5">
        <v>6000</v>
      </c>
      <c r="I9" s="4">
        <v>9000</v>
      </c>
      <c r="J9" s="7">
        <f t="shared" si="0"/>
        <v>2484000</v>
      </c>
      <c r="K9" s="23"/>
      <c r="L9" s="23"/>
      <c r="M9" s="23"/>
      <c r="Q9" s="24">
        <v>1500</v>
      </c>
      <c r="R9" s="24">
        <f t="shared" si="1"/>
        <v>414000</v>
      </c>
      <c r="S9" s="24">
        <v>7500</v>
      </c>
      <c r="T9" s="24">
        <f t="shared" si="2"/>
        <v>2070000</v>
      </c>
      <c r="V9" s="1">
        <f t="shared" si="3"/>
        <v>0</v>
      </c>
    </row>
    <row r="10" spans="1:22" ht="101.25" hidden="1" customHeight="1" x14ac:dyDescent="0.3">
      <c r="A10" s="5">
        <v>18</v>
      </c>
      <c r="B10" s="4" t="s">
        <v>41</v>
      </c>
      <c r="C10" s="26" t="s">
        <v>42</v>
      </c>
      <c r="D10" s="5" t="s">
        <v>4</v>
      </c>
      <c r="E10" s="15"/>
      <c r="F10" s="5" t="s">
        <v>5</v>
      </c>
      <c r="G10" s="7">
        <v>2690</v>
      </c>
      <c r="H10" s="5">
        <v>110</v>
      </c>
      <c r="I10" s="4">
        <v>110</v>
      </c>
      <c r="J10" s="7">
        <f t="shared" si="0"/>
        <v>295900</v>
      </c>
      <c r="K10" s="23"/>
      <c r="L10" s="23"/>
      <c r="M10" s="23"/>
      <c r="P10" s="1" t="s">
        <v>43</v>
      </c>
      <c r="Q10" s="24">
        <v>0</v>
      </c>
      <c r="R10" s="24">
        <f t="shared" si="1"/>
        <v>0</v>
      </c>
      <c r="S10" s="24">
        <v>110</v>
      </c>
      <c r="T10" s="24">
        <f t="shared" si="2"/>
        <v>295900</v>
      </c>
      <c r="V10" s="1">
        <f t="shared" si="3"/>
        <v>0</v>
      </c>
    </row>
    <row r="11" spans="1:22" ht="101.25" hidden="1" customHeight="1" x14ac:dyDescent="0.3">
      <c r="A11" s="5">
        <v>19</v>
      </c>
      <c r="B11" s="4">
        <v>33661127</v>
      </c>
      <c r="C11" s="26" t="s">
        <v>44</v>
      </c>
      <c r="D11" s="5" t="s">
        <v>4</v>
      </c>
      <c r="E11" s="15"/>
      <c r="F11" s="5" t="s">
        <v>5</v>
      </c>
      <c r="G11" s="7">
        <v>20</v>
      </c>
      <c r="H11" s="5">
        <v>400</v>
      </c>
      <c r="I11" s="4">
        <v>800</v>
      </c>
      <c r="J11" s="7">
        <f t="shared" si="0"/>
        <v>16000</v>
      </c>
      <c r="K11" s="23"/>
      <c r="L11" s="23"/>
      <c r="M11" s="23"/>
      <c r="Q11" s="24">
        <v>600</v>
      </c>
      <c r="R11" s="24">
        <f t="shared" si="1"/>
        <v>12000</v>
      </c>
      <c r="S11" s="24">
        <v>200</v>
      </c>
      <c r="T11" s="24">
        <f t="shared" si="2"/>
        <v>4000</v>
      </c>
      <c r="V11" s="1">
        <f t="shared" si="3"/>
        <v>0</v>
      </c>
    </row>
    <row r="12" spans="1:22" ht="101.25" hidden="1" customHeight="1" x14ac:dyDescent="0.3">
      <c r="A12" s="5">
        <v>21</v>
      </c>
      <c r="B12" s="4">
        <v>33691170</v>
      </c>
      <c r="C12" s="26" t="s">
        <v>46</v>
      </c>
      <c r="D12" s="5" t="s">
        <v>4</v>
      </c>
      <c r="E12" s="15" t="s">
        <v>47</v>
      </c>
      <c r="F12" s="5" t="s">
        <v>5</v>
      </c>
      <c r="G12" s="7">
        <v>14400</v>
      </c>
      <c r="H12" s="5">
        <v>200</v>
      </c>
      <c r="I12" s="4">
        <v>300</v>
      </c>
      <c r="J12" s="7">
        <f t="shared" si="0"/>
        <v>4320000</v>
      </c>
      <c r="K12" s="23"/>
      <c r="L12" s="23"/>
      <c r="M12" s="23"/>
      <c r="N12" s="22" t="s">
        <v>48</v>
      </c>
      <c r="Q12" s="24">
        <v>300</v>
      </c>
      <c r="R12" s="24">
        <f t="shared" si="1"/>
        <v>4320000</v>
      </c>
      <c r="S12" s="24">
        <v>0</v>
      </c>
      <c r="T12" s="24">
        <f t="shared" si="2"/>
        <v>0</v>
      </c>
      <c r="V12" s="1">
        <f t="shared" si="3"/>
        <v>0</v>
      </c>
    </row>
    <row r="13" spans="1:22" ht="101.25" hidden="1" customHeight="1" x14ac:dyDescent="0.3">
      <c r="A13" s="5">
        <v>22</v>
      </c>
      <c r="B13" s="4" t="s">
        <v>49</v>
      </c>
      <c r="C13" s="26" t="s">
        <v>50</v>
      </c>
      <c r="D13" s="5" t="s">
        <v>4</v>
      </c>
      <c r="E13" s="15" t="s">
        <v>51</v>
      </c>
      <c r="F13" s="5" t="s">
        <v>5</v>
      </c>
      <c r="G13" s="7">
        <v>115</v>
      </c>
      <c r="H13" s="5">
        <v>4980</v>
      </c>
      <c r="I13" s="4">
        <v>6600</v>
      </c>
      <c r="J13" s="7">
        <f t="shared" si="0"/>
        <v>759000</v>
      </c>
      <c r="K13" s="23" t="s">
        <v>52</v>
      </c>
      <c r="L13" s="23" t="s">
        <v>53</v>
      </c>
      <c r="M13" s="23" t="s">
        <v>6</v>
      </c>
      <c r="N13" s="22" t="s">
        <v>54</v>
      </c>
      <c r="Q13" s="24">
        <v>5600</v>
      </c>
      <c r="R13" s="24">
        <f t="shared" si="1"/>
        <v>644000</v>
      </c>
      <c r="S13" s="24">
        <v>1000</v>
      </c>
      <c r="T13" s="24">
        <f t="shared" si="2"/>
        <v>115000</v>
      </c>
      <c r="V13" s="1">
        <f t="shared" si="3"/>
        <v>0</v>
      </c>
    </row>
    <row r="14" spans="1:22" ht="101.25" hidden="1" customHeight="1" x14ac:dyDescent="0.3">
      <c r="A14" s="5">
        <v>26</v>
      </c>
      <c r="B14" s="4">
        <v>33651129</v>
      </c>
      <c r="C14" s="26" t="s">
        <v>58</v>
      </c>
      <c r="D14" s="5" t="s">
        <v>4</v>
      </c>
      <c r="E14" s="15" t="s">
        <v>59</v>
      </c>
      <c r="F14" s="5" t="s">
        <v>5</v>
      </c>
      <c r="G14" s="7">
        <v>200</v>
      </c>
      <c r="H14" s="5">
        <v>1100</v>
      </c>
      <c r="I14" s="4">
        <v>1200</v>
      </c>
      <c r="J14" s="7">
        <f t="shared" si="0"/>
        <v>240000</v>
      </c>
      <c r="K14" s="23" t="s">
        <v>60</v>
      </c>
      <c r="L14" s="23" t="s">
        <v>61</v>
      </c>
      <c r="M14" s="23" t="s">
        <v>39</v>
      </c>
      <c r="Q14" s="24">
        <v>0</v>
      </c>
      <c r="R14" s="24">
        <f t="shared" si="1"/>
        <v>0</v>
      </c>
      <c r="S14" s="24">
        <v>1200</v>
      </c>
      <c r="T14" s="24">
        <f t="shared" si="2"/>
        <v>240000</v>
      </c>
      <c r="V14" s="1">
        <f t="shared" si="3"/>
        <v>0</v>
      </c>
    </row>
    <row r="15" spans="1:22" ht="101.25" customHeight="1" x14ac:dyDescent="0.3">
      <c r="A15" s="5">
        <v>27</v>
      </c>
      <c r="B15" s="4">
        <v>33691226</v>
      </c>
      <c r="C15" s="26" t="s">
        <v>62</v>
      </c>
      <c r="D15" s="5" t="s">
        <v>4</v>
      </c>
      <c r="E15" s="15" t="s">
        <v>63</v>
      </c>
      <c r="F15" s="5" t="s">
        <v>5</v>
      </c>
      <c r="G15" s="7">
        <v>164</v>
      </c>
      <c r="H15" s="20">
        <f>50+100</f>
        <v>150</v>
      </c>
      <c r="I15" s="4">
        <v>200</v>
      </c>
      <c r="J15" s="7">
        <f t="shared" si="0"/>
        <v>32800</v>
      </c>
      <c r="K15" s="23" t="s">
        <v>64</v>
      </c>
      <c r="L15" s="23" t="s">
        <v>65</v>
      </c>
      <c r="M15" s="23" t="s">
        <v>6</v>
      </c>
      <c r="Q15" s="24">
        <v>200</v>
      </c>
      <c r="R15" s="24">
        <f t="shared" si="1"/>
        <v>32800</v>
      </c>
      <c r="S15" s="24">
        <v>0</v>
      </c>
      <c r="T15" s="24">
        <f t="shared" si="2"/>
        <v>0</v>
      </c>
      <c r="V15" s="1">
        <f t="shared" si="3"/>
        <v>0</v>
      </c>
    </row>
    <row r="16" spans="1:22" ht="101.25" hidden="1" customHeight="1" x14ac:dyDescent="0.3">
      <c r="A16" s="5">
        <v>28</v>
      </c>
      <c r="B16" s="4">
        <v>33611100</v>
      </c>
      <c r="C16" s="26" t="s">
        <v>66</v>
      </c>
      <c r="D16" s="5" t="s">
        <v>4</v>
      </c>
      <c r="E16" s="15" t="s">
        <v>67</v>
      </c>
      <c r="F16" s="5" t="s">
        <v>5</v>
      </c>
      <c r="G16" s="7">
        <v>11</v>
      </c>
      <c r="H16" s="5">
        <v>38500</v>
      </c>
      <c r="I16" s="4">
        <v>38000</v>
      </c>
      <c r="J16" s="7">
        <f t="shared" si="0"/>
        <v>418000</v>
      </c>
      <c r="K16" s="23" t="s">
        <v>68</v>
      </c>
      <c r="L16" s="23" t="s">
        <v>69</v>
      </c>
      <c r="M16" s="23" t="s">
        <v>6</v>
      </c>
      <c r="Q16" s="24">
        <v>34000</v>
      </c>
      <c r="R16" s="24">
        <f t="shared" si="1"/>
        <v>374000</v>
      </c>
      <c r="S16" s="24">
        <v>4000</v>
      </c>
      <c r="T16" s="24">
        <f t="shared" si="2"/>
        <v>44000</v>
      </c>
      <c r="V16" s="1">
        <f t="shared" si="3"/>
        <v>0</v>
      </c>
    </row>
    <row r="17" spans="1:22" ht="101.25" hidden="1" customHeight="1" x14ac:dyDescent="0.3">
      <c r="A17" s="5">
        <v>29</v>
      </c>
      <c r="B17" s="4">
        <v>33671113</v>
      </c>
      <c r="C17" s="26" t="s">
        <v>70</v>
      </c>
      <c r="D17" s="5" t="s">
        <v>4</v>
      </c>
      <c r="E17" s="15" t="s">
        <v>71</v>
      </c>
      <c r="F17" s="5" t="s">
        <v>5</v>
      </c>
      <c r="G17" s="7">
        <v>1150</v>
      </c>
      <c r="H17" s="5">
        <v>390</v>
      </c>
      <c r="I17" s="4">
        <v>500</v>
      </c>
      <c r="J17" s="7">
        <f t="shared" si="0"/>
        <v>575000</v>
      </c>
      <c r="K17" s="23" t="s">
        <v>72</v>
      </c>
      <c r="L17" s="23" t="s">
        <v>73</v>
      </c>
      <c r="M17" s="23" t="s">
        <v>6</v>
      </c>
      <c r="Q17" s="24">
        <v>250</v>
      </c>
      <c r="R17" s="24">
        <f t="shared" si="1"/>
        <v>287500</v>
      </c>
      <c r="S17" s="24">
        <v>250</v>
      </c>
      <c r="T17" s="24">
        <f t="shared" si="2"/>
        <v>287500</v>
      </c>
      <c r="V17" s="1">
        <f t="shared" si="3"/>
        <v>0</v>
      </c>
    </row>
    <row r="18" spans="1:22" ht="101.25" customHeight="1" x14ac:dyDescent="0.3">
      <c r="A18" s="5">
        <v>30</v>
      </c>
      <c r="B18" s="4">
        <v>33661135</v>
      </c>
      <c r="C18" s="26" t="s">
        <v>74</v>
      </c>
      <c r="D18" s="5" t="s">
        <v>4</v>
      </c>
      <c r="E18" s="15" t="s">
        <v>75</v>
      </c>
      <c r="F18" s="5" t="s">
        <v>5</v>
      </c>
      <c r="G18" s="7">
        <v>475</v>
      </c>
      <c r="H18" s="20">
        <f>3500+900</f>
        <v>4400</v>
      </c>
      <c r="I18" s="4">
        <v>4400</v>
      </c>
      <c r="J18" s="7">
        <f t="shared" si="0"/>
        <v>2090000</v>
      </c>
      <c r="K18" s="23" t="s">
        <v>76</v>
      </c>
      <c r="L18" s="23" t="s">
        <v>77</v>
      </c>
      <c r="M18" s="23" t="s">
        <v>6</v>
      </c>
      <c r="Q18" s="24">
        <v>3700</v>
      </c>
      <c r="R18" s="24">
        <f t="shared" si="1"/>
        <v>1757500</v>
      </c>
      <c r="S18" s="24">
        <v>700</v>
      </c>
      <c r="T18" s="24">
        <f t="shared" si="2"/>
        <v>332500</v>
      </c>
      <c r="V18" s="1">
        <f t="shared" si="3"/>
        <v>0</v>
      </c>
    </row>
    <row r="19" spans="1:22" ht="101.25" hidden="1" customHeight="1" x14ac:dyDescent="0.3">
      <c r="A19" s="5">
        <v>31</v>
      </c>
      <c r="B19" s="4" t="s">
        <v>78</v>
      </c>
      <c r="C19" s="26" t="s">
        <v>79</v>
      </c>
      <c r="D19" s="5" t="s">
        <v>4</v>
      </c>
      <c r="E19" s="15" t="s">
        <v>80</v>
      </c>
      <c r="F19" s="5" t="s">
        <v>5</v>
      </c>
      <c r="G19" s="7">
        <v>185</v>
      </c>
      <c r="H19" s="5">
        <v>840</v>
      </c>
      <c r="I19" s="4">
        <v>1000</v>
      </c>
      <c r="J19" s="7">
        <f t="shared" si="0"/>
        <v>185000</v>
      </c>
      <c r="K19" s="23" t="s">
        <v>81</v>
      </c>
      <c r="L19" s="23" t="s">
        <v>82</v>
      </c>
      <c r="M19" s="23" t="s">
        <v>6</v>
      </c>
      <c r="N19" s="22" t="s">
        <v>83</v>
      </c>
      <c r="Q19" s="24">
        <v>1000</v>
      </c>
      <c r="R19" s="24">
        <f t="shared" si="1"/>
        <v>185000</v>
      </c>
      <c r="S19" s="24">
        <v>0</v>
      </c>
      <c r="T19" s="24">
        <f t="shared" si="2"/>
        <v>0</v>
      </c>
      <c r="V19" s="1">
        <f t="shared" si="3"/>
        <v>0</v>
      </c>
    </row>
    <row r="20" spans="1:22" ht="101.25" hidden="1" customHeight="1" x14ac:dyDescent="0.3">
      <c r="A20" s="5">
        <v>32</v>
      </c>
      <c r="B20" s="4">
        <v>33691176</v>
      </c>
      <c r="C20" s="26" t="s">
        <v>84</v>
      </c>
      <c r="D20" s="5" t="s">
        <v>4</v>
      </c>
      <c r="E20" s="15" t="s">
        <v>85</v>
      </c>
      <c r="F20" s="5" t="s">
        <v>5</v>
      </c>
      <c r="G20" s="7">
        <v>86</v>
      </c>
      <c r="H20" s="5">
        <v>210</v>
      </c>
      <c r="I20" s="4">
        <v>210</v>
      </c>
      <c r="J20" s="7">
        <f t="shared" si="0"/>
        <v>18060</v>
      </c>
      <c r="K20" s="23" t="s">
        <v>86</v>
      </c>
      <c r="L20" s="23" t="s">
        <v>87</v>
      </c>
      <c r="M20" s="23" t="s">
        <v>6</v>
      </c>
      <c r="N20" s="22" t="s">
        <v>88</v>
      </c>
      <c r="Q20" s="24">
        <v>0</v>
      </c>
      <c r="R20" s="24">
        <f t="shared" si="1"/>
        <v>0</v>
      </c>
      <c r="S20" s="24">
        <v>210</v>
      </c>
      <c r="T20" s="24">
        <f t="shared" si="2"/>
        <v>18060</v>
      </c>
      <c r="V20" s="1">
        <f t="shared" si="3"/>
        <v>0</v>
      </c>
    </row>
    <row r="21" spans="1:22" ht="101.25" customHeight="1" x14ac:dyDescent="0.3">
      <c r="A21" s="5">
        <v>33</v>
      </c>
      <c r="B21" s="4">
        <v>33621610</v>
      </c>
      <c r="C21" s="26" t="s">
        <v>89</v>
      </c>
      <c r="D21" s="5" t="s">
        <v>4</v>
      </c>
      <c r="E21" s="15" t="s">
        <v>90</v>
      </c>
      <c r="F21" s="5" t="s">
        <v>5</v>
      </c>
      <c r="G21" s="7">
        <v>573.6</v>
      </c>
      <c r="H21" s="20">
        <f>1200+160</f>
        <v>1360</v>
      </c>
      <c r="I21" s="4">
        <v>1200</v>
      </c>
      <c r="J21" s="7">
        <f t="shared" si="0"/>
        <v>688320</v>
      </c>
      <c r="K21" s="23" t="s">
        <v>91</v>
      </c>
      <c r="L21" s="23" t="s">
        <v>92</v>
      </c>
      <c r="M21" s="23" t="s">
        <v>6</v>
      </c>
      <c r="N21" s="22" t="s">
        <v>93</v>
      </c>
      <c r="Q21" s="24">
        <v>1200</v>
      </c>
      <c r="R21" s="24">
        <f t="shared" si="1"/>
        <v>688320</v>
      </c>
      <c r="S21" s="24">
        <v>0</v>
      </c>
      <c r="T21" s="24">
        <f t="shared" si="2"/>
        <v>0</v>
      </c>
      <c r="V21" s="1">
        <f t="shared" si="3"/>
        <v>0</v>
      </c>
    </row>
    <row r="22" spans="1:22" ht="101.25" customHeight="1" x14ac:dyDescent="0.3">
      <c r="A22" s="5">
        <v>34</v>
      </c>
      <c r="B22" s="4">
        <v>33631350</v>
      </c>
      <c r="C22" s="26" t="s">
        <v>94</v>
      </c>
      <c r="D22" s="5" t="s">
        <v>4</v>
      </c>
      <c r="E22" s="15" t="s">
        <v>95</v>
      </c>
      <c r="F22" s="5" t="s">
        <v>5</v>
      </c>
      <c r="G22" s="7">
        <v>1037.53</v>
      </c>
      <c r="H22" s="20">
        <f>400+400</f>
        <v>800</v>
      </c>
      <c r="I22" s="4">
        <v>800</v>
      </c>
      <c r="J22" s="7">
        <f t="shared" si="0"/>
        <v>830024</v>
      </c>
      <c r="K22" s="23" t="s">
        <v>96</v>
      </c>
      <c r="L22" s="23" t="s">
        <v>97</v>
      </c>
      <c r="M22" s="23" t="s">
        <v>6</v>
      </c>
      <c r="N22" s="22" t="s">
        <v>98</v>
      </c>
      <c r="Q22" s="24">
        <v>800</v>
      </c>
      <c r="R22" s="24">
        <f t="shared" si="1"/>
        <v>830024</v>
      </c>
      <c r="S22" s="24">
        <v>0</v>
      </c>
      <c r="T22" s="24">
        <f t="shared" si="2"/>
        <v>0</v>
      </c>
      <c r="V22" s="1">
        <f t="shared" si="3"/>
        <v>0</v>
      </c>
    </row>
    <row r="23" spans="1:22" ht="101.25" customHeight="1" x14ac:dyDescent="0.3">
      <c r="A23" s="5">
        <v>35</v>
      </c>
      <c r="B23" s="4">
        <v>33691176</v>
      </c>
      <c r="C23" s="26" t="s">
        <v>99</v>
      </c>
      <c r="D23" s="5" t="s">
        <v>100</v>
      </c>
      <c r="E23" s="15" t="s">
        <v>101</v>
      </c>
      <c r="F23" s="5" t="s">
        <v>5</v>
      </c>
      <c r="G23" s="7">
        <v>179000</v>
      </c>
      <c r="H23" s="20">
        <f>45+5</f>
        <v>50</v>
      </c>
      <c r="I23" s="4">
        <v>50</v>
      </c>
      <c r="J23" s="7">
        <f t="shared" si="0"/>
        <v>8950000</v>
      </c>
      <c r="K23" s="23" t="s">
        <v>102</v>
      </c>
      <c r="L23" s="23" t="s">
        <v>103</v>
      </c>
      <c r="M23" s="23" t="s">
        <v>6</v>
      </c>
      <c r="N23" s="22" t="s">
        <v>104</v>
      </c>
      <c r="Q23" s="24">
        <v>50</v>
      </c>
      <c r="R23" s="24">
        <f t="shared" si="1"/>
        <v>8950000</v>
      </c>
      <c r="S23" s="24">
        <v>0</v>
      </c>
      <c r="T23" s="24">
        <f t="shared" si="2"/>
        <v>0</v>
      </c>
      <c r="V23" s="1">
        <f t="shared" si="3"/>
        <v>0</v>
      </c>
    </row>
    <row r="24" spans="1:22" ht="101.25" hidden="1" customHeight="1" x14ac:dyDescent="0.3">
      <c r="A24" s="5">
        <v>36</v>
      </c>
      <c r="B24" s="4">
        <v>33691170</v>
      </c>
      <c r="C24" s="26" t="s">
        <v>105</v>
      </c>
      <c r="D24" s="5" t="s">
        <v>4</v>
      </c>
      <c r="E24" s="15" t="s">
        <v>106</v>
      </c>
      <c r="F24" s="5" t="s">
        <v>5</v>
      </c>
      <c r="G24" s="7">
        <v>14400</v>
      </c>
      <c r="H24" s="5">
        <v>2950</v>
      </c>
      <c r="I24" s="4">
        <v>2500</v>
      </c>
      <c r="J24" s="7">
        <f t="shared" si="0"/>
        <v>36000000</v>
      </c>
      <c r="K24" s="23" t="s">
        <v>107</v>
      </c>
      <c r="L24" s="23" t="s">
        <v>108</v>
      </c>
      <c r="M24" s="23" t="s">
        <v>6</v>
      </c>
      <c r="N24" s="22" t="s">
        <v>109</v>
      </c>
      <c r="Q24" s="24">
        <v>2500</v>
      </c>
      <c r="R24" s="24">
        <f t="shared" si="1"/>
        <v>36000000</v>
      </c>
      <c r="S24" s="24">
        <v>0</v>
      </c>
      <c r="T24" s="24">
        <f t="shared" si="2"/>
        <v>0</v>
      </c>
      <c r="V24" s="1">
        <f t="shared" si="3"/>
        <v>0</v>
      </c>
    </row>
    <row r="25" spans="1:22" ht="101.25" hidden="1" customHeight="1" x14ac:dyDescent="0.3">
      <c r="A25" s="5">
        <v>37</v>
      </c>
      <c r="B25" s="4" t="s">
        <v>110</v>
      </c>
      <c r="C25" s="26" t="s">
        <v>111</v>
      </c>
      <c r="D25" s="5" t="s">
        <v>4</v>
      </c>
      <c r="E25" s="15" t="s">
        <v>112</v>
      </c>
      <c r="F25" s="5" t="s">
        <v>5</v>
      </c>
      <c r="G25" s="7">
        <v>41.47</v>
      </c>
      <c r="H25" s="5">
        <v>6000</v>
      </c>
      <c r="I25" s="4">
        <v>13000</v>
      </c>
      <c r="J25" s="7">
        <f t="shared" si="0"/>
        <v>539110</v>
      </c>
      <c r="K25" s="23" t="s">
        <v>113</v>
      </c>
      <c r="L25" s="23" t="s">
        <v>114</v>
      </c>
      <c r="M25" s="23" t="s">
        <v>6</v>
      </c>
      <c r="Q25" s="24">
        <v>9300</v>
      </c>
      <c r="R25" s="24">
        <f t="shared" si="1"/>
        <v>385671</v>
      </c>
      <c r="S25" s="24">
        <v>3700</v>
      </c>
      <c r="T25" s="24">
        <f t="shared" si="2"/>
        <v>153439</v>
      </c>
      <c r="V25" s="1">
        <f t="shared" si="3"/>
        <v>0</v>
      </c>
    </row>
    <row r="26" spans="1:22" ht="101.25" hidden="1" customHeight="1" x14ac:dyDescent="0.3">
      <c r="A26" s="5">
        <v>39</v>
      </c>
      <c r="B26" s="4">
        <v>33631230</v>
      </c>
      <c r="C26" s="26" t="s">
        <v>116</v>
      </c>
      <c r="D26" s="5" t="s">
        <v>4</v>
      </c>
      <c r="E26" s="15" t="s">
        <v>117</v>
      </c>
      <c r="F26" s="5" t="s">
        <v>5</v>
      </c>
      <c r="G26" s="7">
        <v>3000</v>
      </c>
      <c r="H26" s="5">
        <v>250</v>
      </c>
      <c r="I26" s="17">
        <v>700</v>
      </c>
      <c r="J26" s="7">
        <f t="shared" si="0"/>
        <v>2100000</v>
      </c>
      <c r="K26" s="23" t="s">
        <v>55</v>
      </c>
      <c r="L26" s="23" t="s">
        <v>118</v>
      </c>
      <c r="M26" s="23" t="s">
        <v>6</v>
      </c>
      <c r="Q26" s="24">
        <v>500</v>
      </c>
      <c r="R26" s="24">
        <f t="shared" si="1"/>
        <v>1500000</v>
      </c>
      <c r="S26" s="24">
        <v>200</v>
      </c>
      <c r="T26" s="24">
        <f t="shared" si="2"/>
        <v>600000</v>
      </c>
      <c r="V26" s="1">
        <f t="shared" si="3"/>
        <v>0</v>
      </c>
    </row>
    <row r="27" spans="1:22" ht="101.25" hidden="1" customHeight="1" x14ac:dyDescent="0.3">
      <c r="A27" s="5">
        <v>40</v>
      </c>
      <c r="B27" s="4">
        <v>33621390</v>
      </c>
      <c r="C27" s="26" t="s">
        <v>119</v>
      </c>
      <c r="D27" s="5" t="s">
        <v>4</v>
      </c>
      <c r="E27" s="15" t="s">
        <v>120</v>
      </c>
      <c r="F27" s="5" t="s">
        <v>5</v>
      </c>
      <c r="G27" s="7">
        <v>200</v>
      </c>
      <c r="H27" s="5">
        <v>2900</v>
      </c>
      <c r="I27" s="4">
        <v>3000</v>
      </c>
      <c r="J27" s="7">
        <f t="shared" si="0"/>
        <v>600000</v>
      </c>
      <c r="K27" s="23" t="s">
        <v>121</v>
      </c>
      <c r="L27" s="23" t="s">
        <v>122</v>
      </c>
      <c r="M27" s="23" t="s">
        <v>6</v>
      </c>
      <c r="Q27" s="24">
        <v>3000</v>
      </c>
      <c r="R27" s="24">
        <f t="shared" si="1"/>
        <v>600000</v>
      </c>
      <c r="S27" s="24">
        <v>0</v>
      </c>
      <c r="T27" s="24">
        <f t="shared" si="2"/>
        <v>0</v>
      </c>
      <c r="V27" s="1">
        <f t="shared" si="3"/>
        <v>0</v>
      </c>
    </row>
    <row r="28" spans="1:22" ht="101.25" hidden="1" customHeight="1" x14ac:dyDescent="0.3">
      <c r="A28" s="5">
        <v>41</v>
      </c>
      <c r="B28" s="4">
        <v>33621420</v>
      </c>
      <c r="C28" s="26" t="s">
        <v>123</v>
      </c>
      <c r="D28" s="5" t="s">
        <v>4</v>
      </c>
      <c r="E28" s="15" t="s">
        <v>124</v>
      </c>
      <c r="F28" s="5" t="s">
        <v>5</v>
      </c>
      <c r="G28" s="7">
        <v>54.38</v>
      </c>
      <c r="H28" s="5">
        <v>7000</v>
      </c>
      <c r="I28" s="4">
        <v>8500</v>
      </c>
      <c r="J28" s="7">
        <f t="shared" si="0"/>
        <v>462230</v>
      </c>
      <c r="K28" s="23" t="s">
        <v>125</v>
      </c>
      <c r="L28" s="23" t="s">
        <v>126</v>
      </c>
      <c r="M28" s="23" t="s">
        <v>6</v>
      </c>
      <c r="Q28" s="24">
        <v>8500</v>
      </c>
      <c r="R28" s="24">
        <f t="shared" si="1"/>
        <v>462230</v>
      </c>
      <c r="S28" s="24">
        <v>0</v>
      </c>
      <c r="T28" s="24">
        <f t="shared" si="2"/>
        <v>0</v>
      </c>
      <c r="V28" s="1">
        <f t="shared" si="3"/>
        <v>0</v>
      </c>
    </row>
    <row r="29" spans="1:22" ht="101.25" hidden="1" customHeight="1" x14ac:dyDescent="0.3">
      <c r="A29" s="5">
        <v>42</v>
      </c>
      <c r="B29" s="4">
        <v>33621550</v>
      </c>
      <c r="C29" s="26" t="s">
        <v>127</v>
      </c>
      <c r="D29" s="5" t="s">
        <v>4</v>
      </c>
      <c r="E29" s="15" t="s">
        <v>128</v>
      </c>
      <c r="F29" s="5" t="s">
        <v>5</v>
      </c>
      <c r="G29" s="7">
        <v>46</v>
      </c>
      <c r="H29" s="5">
        <v>4250</v>
      </c>
      <c r="I29" s="4">
        <v>3000</v>
      </c>
      <c r="J29" s="7">
        <f t="shared" si="0"/>
        <v>138000</v>
      </c>
      <c r="K29" s="23" t="s">
        <v>129</v>
      </c>
      <c r="L29" s="23" t="s">
        <v>130</v>
      </c>
      <c r="M29" s="23" t="s">
        <v>6</v>
      </c>
      <c r="Q29" s="24">
        <v>3000</v>
      </c>
      <c r="R29" s="24">
        <f t="shared" si="1"/>
        <v>138000</v>
      </c>
      <c r="S29" s="24">
        <v>0</v>
      </c>
      <c r="T29" s="24">
        <f t="shared" si="2"/>
        <v>0</v>
      </c>
      <c r="V29" s="1">
        <f t="shared" si="3"/>
        <v>0</v>
      </c>
    </row>
    <row r="30" spans="1:22" ht="101.25" customHeight="1" x14ac:dyDescent="0.3">
      <c r="A30" s="5">
        <v>43</v>
      </c>
      <c r="B30" s="4">
        <v>33691176</v>
      </c>
      <c r="C30" s="26" t="s">
        <v>131</v>
      </c>
      <c r="D30" s="5" t="s">
        <v>4</v>
      </c>
      <c r="E30" s="15" t="s">
        <v>132</v>
      </c>
      <c r="F30" s="5" t="s">
        <v>5</v>
      </c>
      <c r="G30" s="7">
        <v>720</v>
      </c>
      <c r="H30" s="20">
        <f>4550+900</f>
        <v>5450</v>
      </c>
      <c r="I30" s="4">
        <v>5500</v>
      </c>
      <c r="J30" s="7">
        <f t="shared" si="0"/>
        <v>3960000</v>
      </c>
      <c r="K30" s="23" t="s">
        <v>133</v>
      </c>
      <c r="L30" s="23" t="s">
        <v>134</v>
      </c>
      <c r="M30" s="23" t="s">
        <v>6</v>
      </c>
      <c r="N30" s="22" t="s">
        <v>135</v>
      </c>
      <c r="Q30" s="24">
        <v>5500</v>
      </c>
      <c r="R30" s="24">
        <f t="shared" si="1"/>
        <v>3960000</v>
      </c>
      <c r="S30" s="24">
        <v>0</v>
      </c>
      <c r="T30" s="24">
        <f t="shared" si="2"/>
        <v>0</v>
      </c>
      <c r="V30" s="1">
        <f t="shared" si="3"/>
        <v>0</v>
      </c>
    </row>
    <row r="31" spans="1:22" ht="101.25" hidden="1" customHeight="1" x14ac:dyDescent="0.3">
      <c r="A31" s="5">
        <v>44</v>
      </c>
      <c r="B31" s="4">
        <v>33691176</v>
      </c>
      <c r="C31" s="26" t="s">
        <v>136</v>
      </c>
      <c r="D31" s="5" t="s">
        <v>4</v>
      </c>
      <c r="E31" s="15" t="s">
        <v>137</v>
      </c>
      <c r="F31" s="5" t="s">
        <v>5</v>
      </c>
      <c r="G31" s="7">
        <v>960</v>
      </c>
      <c r="H31" s="5">
        <v>5750</v>
      </c>
      <c r="I31" s="4">
        <v>5000</v>
      </c>
      <c r="J31" s="7">
        <f t="shared" si="0"/>
        <v>4800000</v>
      </c>
      <c r="K31" s="23" t="s">
        <v>138</v>
      </c>
      <c r="L31" s="23" t="s">
        <v>139</v>
      </c>
      <c r="M31" s="23" t="s">
        <v>6</v>
      </c>
      <c r="Q31" s="24">
        <v>4300</v>
      </c>
      <c r="R31" s="24">
        <f t="shared" si="1"/>
        <v>4128000</v>
      </c>
      <c r="S31" s="24">
        <v>700</v>
      </c>
      <c r="T31" s="24">
        <f t="shared" si="2"/>
        <v>672000</v>
      </c>
      <c r="V31" s="1">
        <f t="shared" si="3"/>
        <v>0</v>
      </c>
    </row>
    <row r="32" spans="1:22" ht="101.25" customHeight="1" x14ac:dyDescent="0.3">
      <c r="A32" s="5">
        <v>45</v>
      </c>
      <c r="B32" s="4">
        <v>33661116</v>
      </c>
      <c r="C32" s="26" t="s">
        <v>140</v>
      </c>
      <c r="D32" s="5" t="s">
        <v>4</v>
      </c>
      <c r="E32" s="15" t="s">
        <v>141</v>
      </c>
      <c r="F32" s="5" t="s">
        <v>5</v>
      </c>
      <c r="G32" s="7">
        <v>712.8</v>
      </c>
      <c r="H32" s="20">
        <f>2050+200</f>
        <v>2250</v>
      </c>
      <c r="I32" s="4">
        <v>2100</v>
      </c>
      <c r="J32" s="7">
        <f t="shared" si="0"/>
        <v>1496880</v>
      </c>
      <c r="K32" s="23" t="s">
        <v>142</v>
      </c>
      <c r="L32" s="23" t="s">
        <v>143</v>
      </c>
      <c r="M32" s="23" t="s">
        <v>6</v>
      </c>
      <c r="Q32" s="24">
        <v>2100</v>
      </c>
      <c r="R32" s="24">
        <f t="shared" si="1"/>
        <v>1496880</v>
      </c>
      <c r="S32" s="24">
        <v>0</v>
      </c>
      <c r="T32" s="24">
        <f t="shared" si="2"/>
        <v>0</v>
      </c>
      <c r="V32" s="1">
        <f t="shared" si="3"/>
        <v>0</v>
      </c>
    </row>
    <row r="33" spans="1:22" ht="101.25" hidden="1" customHeight="1" x14ac:dyDescent="0.3">
      <c r="A33" s="5">
        <v>46</v>
      </c>
      <c r="B33" s="4">
        <v>33661116</v>
      </c>
      <c r="C33" s="26" t="s">
        <v>144</v>
      </c>
      <c r="D33" s="5" t="s">
        <v>4</v>
      </c>
      <c r="E33" s="15" t="s">
        <v>145</v>
      </c>
      <c r="F33" s="5" t="s">
        <v>5</v>
      </c>
      <c r="G33" s="7">
        <v>780</v>
      </c>
      <c r="H33" s="5">
        <v>500</v>
      </c>
      <c r="I33" s="4">
        <v>300</v>
      </c>
      <c r="J33" s="7">
        <f t="shared" si="0"/>
        <v>234000</v>
      </c>
      <c r="K33" s="23" t="s">
        <v>146</v>
      </c>
      <c r="L33" s="23" t="s">
        <v>147</v>
      </c>
      <c r="M33" s="23" t="s">
        <v>6</v>
      </c>
      <c r="Q33" s="24">
        <v>300</v>
      </c>
      <c r="R33" s="24">
        <f t="shared" si="1"/>
        <v>234000</v>
      </c>
      <c r="S33" s="24">
        <v>0</v>
      </c>
      <c r="T33" s="24">
        <f t="shared" si="2"/>
        <v>0</v>
      </c>
      <c r="V33" s="1">
        <f t="shared" si="3"/>
        <v>0</v>
      </c>
    </row>
    <row r="34" spans="1:22" ht="101.25" hidden="1" customHeight="1" x14ac:dyDescent="0.3">
      <c r="A34" s="5">
        <v>47</v>
      </c>
      <c r="B34" s="4">
        <v>33661116</v>
      </c>
      <c r="C34" s="26" t="s">
        <v>148</v>
      </c>
      <c r="D34" s="5" t="s">
        <v>4</v>
      </c>
      <c r="E34" s="15" t="s">
        <v>149</v>
      </c>
      <c r="F34" s="5" t="s">
        <v>5</v>
      </c>
      <c r="G34" s="7">
        <v>660</v>
      </c>
      <c r="H34" s="5">
        <v>800</v>
      </c>
      <c r="I34" s="4">
        <v>850</v>
      </c>
      <c r="J34" s="7">
        <f t="shared" ref="J34:J65" si="4">I34*G34</f>
        <v>561000</v>
      </c>
      <c r="K34" s="23" t="s">
        <v>150</v>
      </c>
      <c r="L34" s="23" t="s">
        <v>151</v>
      </c>
      <c r="M34" s="23" t="s">
        <v>6</v>
      </c>
      <c r="Q34" s="24">
        <v>850</v>
      </c>
      <c r="R34" s="24">
        <f t="shared" ref="R34:R65" si="5">Q34*G34</f>
        <v>561000</v>
      </c>
      <c r="S34" s="24">
        <v>0</v>
      </c>
      <c r="T34" s="24">
        <f t="shared" ref="T34:T65" si="6">S34*G34</f>
        <v>0</v>
      </c>
      <c r="V34" s="1">
        <f t="shared" si="3"/>
        <v>0</v>
      </c>
    </row>
    <row r="35" spans="1:22" ht="101.25" hidden="1" customHeight="1" x14ac:dyDescent="0.3">
      <c r="A35" s="5">
        <v>48</v>
      </c>
      <c r="B35" s="4">
        <v>33691135</v>
      </c>
      <c r="C35" s="26" t="s">
        <v>152</v>
      </c>
      <c r="D35" s="5" t="s">
        <v>4</v>
      </c>
      <c r="E35" s="15" t="s">
        <v>153</v>
      </c>
      <c r="F35" s="5" t="s">
        <v>5</v>
      </c>
      <c r="G35" s="7">
        <v>960</v>
      </c>
      <c r="H35" s="5">
        <v>1750</v>
      </c>
      <c r="I35" s="4">
        <v>1700</v>
      </c>
      <c r="J35" s="7">
        <f t="shared" si="4"/>
        <v>1632000</v>
      </c>
      <c r="K35" s="23" t="s">
        <v>154</v>
      </c>
      <c r="L35" s="23" t="s">
        <v>155</v>
      </c>
      <c r="M35" s="23" t="s">
        <v>6</v>
      </c>
      <c r="Q35" s="24">
        <v>1550</v>
      </c>
      <c r="R35" s="24">
        <f t="shared" si="5"/>
        <v>1488000</v>
      </c>
      <c r="S35" s="24">
        <v>150</v>
      </c>
      <c r="T35" s="24">
        <f t="shared" si="6"/>
        <v>144000</v>
      </c>
      <c r="V35" s="1">
        <f t="shared" si="3"/>
        <v>0</v>
      </c>
    </row>
    <row r="36" spans="1:22" ht="101.25" hidden="1" customHeight="1" x14ac:dyDescent="0.3">
      <c r="A36" s="5">
        <v>49</v>
      </c>
      <c r="B36" s="4">
        <v>33661154</v>
      </c>
      <c r="C36" s="26" t="s">
        <v>156</v>
      </c>
      <c r="D36" s="5" t="s">
        <v>4</v>
      </c>
      <c r="E36" s="15" t="s">
        <v>157</v>
      </c>
      <c r="F36" s="5" t="s">
        <v>5</v>
      </c>
      <c r="G36" s="7">
        <v>2400</v>
      </c>
      <c r="H36" s="5">
        <v>70</v>
      </c>
      <c r="I36" s="4">
        <v>80</v>
      </c>
      <c r="J36" s="7">
        <f t="shared" si="4"/>
        <v>192000</v>
      </c>
      <c r="K36" s="23" t="s">
        <v>158</v>
      </c>
      <c r="L36" s="23" t="s">
        <v>159</v>
      </c>
      <c r="M36" s="23" t="s">
        <v>6</v>
      </c>
      <c r="Q36" s="24">
        <v>80</v>
      </c>
      <c r="R36" s="24">
        <f t="shared" si="5"/>
        <v>192000</v>
      </c>
      <c r="S36" s="24">
        <v>0</v>
      </c>
      <c r="T36" s="24">
        <f t="shared" si="6"/>
        <v>0</v>
      </c>
      <c r="V36" s="1">
        <f t="shared" si="3"/>
        <v>0</v>
      </c>
    </row>
    <row r="37" spans="1:22" ht="101.25" customHeight="1" x14ac:dyDescent="0.3">
      <c r="A37" s="5">
        <v>50</v>
      </c>
      <c r="B37" s="4">
        <v>33651318</v>
      </c>
      <c r="C37" s="26" t="s">
        <v>160</v>
      </c>
      <c r="D37" s="5" t="s">
        <v>4</v>
      </c>
      <c r="E37" s="15" t="s">
        <v>161</v>
      </c>
      <c r="F37" s="5" t="s">
        <v>5</v>
      </c>
      <c r="G37" s="7">
        <v>4200</v>
      </c>
      <c r="H37" s="20">
        <f>100+20</f>
        <v>120</v>
      </c>
      <c r="I37" s="4">
        <v>120</v>
      </c>
      <c r="J37" s="7">
        <f t="shared" si="4"/>
        <v>504000</v>
      </c>
      <c r="K37" s="23" t="s">
        <v>162</v>
      </c>
      <c r="L37" s="23" t="s">
        <v>163</v>
      </c>
      <c r="M37" s="23" t="s">
        <v>6</v>
      </c>
      <c r="Q37" s="24">
        <v>0</v>
      </c>
      <c r="R37" s="24">
        <f t="shared" si="5"/>
        <v>0</v>
      </c>
      <c r="S37" s="24">
        <v>120</v>
      </c>
      <c r="T37" s="24">
        <f t="shared" si="6"/>
        <v>504000</v>
      </c>
      <c r="V37" s="1">
        <f t="shared" si="3"/>
        <v>0</v>
      </c>
    </row>
    <row r="38" spans="1:22" ht="101.25" hidden="1" customHeight="1" x14ac:dyDescent="0.3">
      <c r="A38" s="5">
        <v>51</v>
      </c>
      <c r="B38" s="4">
        <v>33621100</v>
      </c>
      <c r="C38" s="26" t="s">
        <v>164</v>
      </c>
      <c r="D38" s="5" t="s">
        <v>4</v>
      </c>
      <c r="E38" s="15" t="s">
        <v>165</v>
      </c>
      <c r="F38" s="5" t="s">
        <v>5</v>
      </c>
      <c r="G38" s="7">
        <v>990</v>
      </c>
      <c r="H38" s="5">
        <v>7500</v>
      </c>
      <c r="I38" s="4">
        <v>7300</v>
      </c>
      <c r="J38" s="7">
        <f t="shared" si="4"/>
        <v>7227000</v>
      </c>
      <c r="K38" s="23" t="s">
        <v>166</v>
      </c>
      <c r="L38" s="23" t="s">
        <v>167</v>
      </c>
      <c r="M38" s="23" t="s">
        <v>6</v>
      </c>
      <c r="N38" s="22" t="s">
        <v>168</v>
      </c>
      <c r="Q38" s="24">
        <v>7300</v>
      </c>
      <c r="R38" s="24">
        <f t="shared" si="5"/>
        <v>7227000</v>
      </c>
      <c r="S38" s="24">
        <v>0</v>
      </c>
      <c r="T38" s="24">
        <f t="shared" si="6"/>
        <v>0</v>
      </c>
      <c r="V38" s="1">
        <f t="shared" si="3"/>
        <v>0</v>
      </c>
    </row>
    <row r="39" spans="1:22" ht="101.25" hidden="1" customHeight="1" x14ac:dyDescent="0.3">
      <c r="A39" s="5">
        <v>52</v>
      </c>
      <c r="B39" s="4">
        <v>33611460</v>
      </c>
      <c r="C39" s="26" t="s">
        <v>169</v>
      </c>
      <c r="D39" s="5" t="s">
        <v>4</v>
      </c>
      <c r="E39" s="15" t="s">
        <v>170</v>
      </c>
      <c r="F39" s="5" t="s">
        <v>5</v>
      </c>
      <c r="G39" s="7">
        <v>116</v>
      </c>
      <c r="H39" s="5">
        <v>300</v>
      </c>
      <c r="I39" s="4">
        <v>240</v>
      </c>
      <c r="J39" s="7">
        <f t="shared" si="4"/>
        <v>27840</v>
      </c>
      <c r="K39" s="23" t="s">
        <v>171</v>
      </c>
      <c r="L39" s="23" t="s">
        <v>172</v>
      </c>
      <c r="M39" s="23" t="s">
        <v>6</v>
      </c>
      <c r="Q39" s="24">
        <v>0</v>
      </c>
      <c r="R39" s="24">
        <f t="shared" si="5"/>
        <v>0</v>
      </c>
      <c r="S39" s="24">
        <v>240</v>
      </c>
      <c r="T39" s="24">
        <f t="shared" si="6"/>
        <v>27840</v>
      </c>
      <c r="V39" s="1">
        <f t="shared" si="3"/>
        <v>0</v>
      </c>
    </row>
    <row r="40" spans="1:22" ht="101.25" customHeight="1" x14ac:dyDescent="0.3">
      <c r="A40" s="5">
        <v>53</v>
      </c>
      <c r="B40" s="4">
        <v>33651118</v>
      </c>
      <c r="C40" s="26" t="s">
        <v>173</v>
      </c>
      <c r="D40" s="5" t="s">
        <v>4</v>
      </c>
      <c r="E40" s="15" t="s">
        <v>170</v>
      </c>
      <c r="F40" s="5" t="s">
        <v>5</v>
      </c>
      <c r="G40" s="7">
        <v>108</v>
      </c>
      <c r="H40" s="20">
        <f>29500+5000</f>
        <v>34500</v>
      </c>
      <c r="I40" s="4">
        <v>35000</v>
      </c>
      <c r="J40" s="7">
        <f t="shared" si="4"/>
        <v>3780000</v>
      </c>
      <c r="K40" s="23" t="s">
        <v>174</v>
      </c>
      <c r="L40" s="23" t="s">
        <v>175</v>
      </c>
      <c r="M40" s="23" t="s">
        <v>6</v>
      </c>
      <c r="Q40" s="24">
        <v>24000</v>
      </c>
      <c r="R40" s="24">
        <f t="shared" si="5"/>
        <v>2592000</v>
      </c>
      <c r="S40" s="24">
        <v>11000</v>
      </c>
      <c r="T40" s="24">
        <f t="shared" si="6"/>
        <v>1188000</v>
      </c>
      <c r="V40" s="1">
        <f t="shared" si="3"/>
        <v>0</v>
      </c>
    </row>
    <row r="41" spans="1:22" ht="101.25" customHeight="1" x14ac:dyDescent="0.3">
      <c r="A41" s="5">
        <v>54</v>
      </c>
      <c r="B41" s="4">
        <v>33631310</v>
      </c>
      <c r="C41" s="26" t="s">
        <v>176</v>
      </c>
      <c r="D41" s="5" t="s">
        <v>4</v>
      </c>
      <c r="E41" s="15" t="s">
        <v>177</v>
      </c>
      <c r="F41" s="5" t="s">
        <v>5</v>
      </c>
      <c r="G41" s="7">
        <v>73</v>
      </c>
      <c r="H41" s="20">
        <f>8500+1000</f>
        <v>9500</v>
      </c>
      <c r="I41" s="4">
        <v>9000</v>
      </c>
      <c r="J41" s="7">
        <f t="shared" si="4"/>
        <v>657000</v>
      </c>
      <c r="K41" s="23" t="s">
        <v>178</v>
      </c>
      <c r="L41" s="23" t="s">
        <v>179</v>
      </c>
      <c r="M41" s="23" t="s">
        <v>6</v>
      </c>
      <c r="Q41" s="24">
        <v>9000</v>
      </c>
      <c r="R41" s="24">
        <f t="shared" si="5"/>
        <v>657000</v>
      </c>
      <c r="S41" s="24">
        <v>0</v>
      </c>
      <c r="T41" s="24">
        <f t="shared" si="6"/>
        <v>0</v>
      </c>
      <c r="V41" s="1">
        <f t="shared" si="3"/>
        <v>0</v>
      </c>
    </row>
    <row r="42" spans="1:22" ht="101.25" hidden="1" customHeight="1" x14ac:dyDescent="0.3">
      <c r="A42" s="5">
        <v>55</v>
      </c>
      <c r="B42" s="4">
        <v>33621620</v>
      </c>
      <c r="C42" s="26" t="s">
        <v>180</v>
      </c>
      <c r="D42" s="5" t="s">
        <v>4</v>
      </c>
      <c r="E42" s="15" t="s">
        <v>181</v>
      </c>
      <c r="F42" s="5" t="s">
        <v>5</v>
      </c>
      <c r="G42" s="7">
        <v>14.5</v>
      </c>
      <c r="H42" s="5">
        <v>5000</v>
      </c>
      <c r="I42" s="4">
        <v>5000</v>
      </c>
      <c r="J42" s="7">
        <f t="shared" si="4"/>
        <v>72500</v>
      </c>
      <c r="K42" s="23" t="s">
        <v>182</v>
      </c>
      <c r="L42" s="23" t="s">
        <v>183</v>
      </c>
      <c r="M42" s="23" t="s">
        <v>6</v>
      </c>
      <c r="Q42" s="24">
        <v>5000</v>
      </c>
      <c r="R42" s="24">
        <f t="shared" si="5"/>
        <v>72500</v>
      </c>
      <c r="S42" s="24">
        <v>0</v>
      </c>
      <c r="T42" s="24">
        <f t="shared" si="6"/>
        <v>0</v>
      </c>
      <c r="V42" s="1">
        <f t="shared" si="3"/>
        <v>0</v>
      </c>
    </row>
    <row r="43" spans="1:22" ht="101.25" customHeight="1" x14ac:dyDescent="0.3">
      <c r="A43" s="5">
        <v>56</v>
      </c>
      <c r="B43" s="4">
        <v>33631360</v>
      </c>
      <c r="C43" s="26" t="s">
        <v>184</v>
      </c>
      <c r="D43" s="5" t="s">
        <v>4</v>
      </c>
      <c r="E43" s="15" t="s">
        <v>185</v>
      </c>
      <c r="F43" s="5" t="s">
        <v>5</v>
      </c>
      <c r="G43" s="7">
        <v>220</v>
      </c>
      <c r="H43" s="20">
        <f>350+200</f>
        <v>550</v>
      </c>
      <c r="I43" s="4">
        <v>800</v>
      </c>
      <c r="J43" s="7">
        <f t="shared" si="4"/>
        <v>176000</v>
      </c>
      <c r="K43" s="23" t="s">
        <v>186</v>
      </c>
      <c r="L43" s="23" t="s">
        <v>187</v>
      </c>
      <c r="M43" s="23" t="s">
        <v>6</v>
      </c>
      <c r="Q43" s="24">
        <v>800</v>
      </c>
      <c r="R43" s="24">
        <f t="shared" si="5"/>
        <v>176000</v>
      </c>
      <c r="S43" s="24">
        <v>0</v>
      </c>
      <c r="T43" s="24">
        <f t="shared" si="6"/>
        <v>0</v>
      </c>
      <c r="V43" s="1">
        <f t="shared" si="3"/>
        <v>0</v>
      </c>
    </row>
    <row r="44" spans="1:22" ht="101.25" customHeight="1" x14ac:dyDescent="0.3">
      <c r="A44" s="5">
        <v>57</v>
      </c>
      <c r="B44" s="4">
        <v>33611170</v>
      </c>
      <c r="C44" s="26" t="s">
        <v>188</v>
      </c>
      <c r="D44" s="5" t="s">
        <v>4</v>
      </c>
      <c r="E44" s="15" t="s">
        <v>189</v>
      </c>
      <c r="F44" s="5" t="s">
        <v>5</v>
      </c>
      <c r="G44" s="7">
        <v>9</v>
      </c>
      <c r="H44" s="20">
        <f>1000+300</f>
        <v>1300</v>
      </c>
      <c r="I44" s="4">
        <v>1500</v>
      </c>
      <c r="J44" s="7">
        <f t="shared" si="4"/>
        <v>13500</v>
      </c>
      <c r="K44" s="23" t="s">
        <v>190</v>
      </c>
      <c r="L44" s="23" t="s">
        <v>191</v>
      </c>
      <c r="M44" s="23" t="s">
        <v>6</v>
      </c>
      <c r="Q44" s="24">
        <v>1300</v>
      </c>
      <c r="R44" s="24">
        <f t="shared" si="5"/>
        <v>11700</v>
      </c>
      <c r="S44" s="24">
        <v>200</v>
      </c>
      <c r="T44" s="24">
        <f t="shared" si="6"/>
        <v>1800</v>
      </c>
      <c r="V44" s="1">
        <f t="shared" si="3"/>
        <v>0</v>
      </c>
    </row>
    <row r="45" spans="1:22" ht="101.25" hidden="1" customHeight="1" x14ac:dyDescent="0.3">
      <c r="A45" s="5">
        <v>58</v>
      </c>
      <c r="B45" s="4">
        <v>33651125</v>
      </c>
      <c r="C45" s="26" t="s">
        <v>192</v>
      </c>
      <c r="D45" s="5" t="s">
        <v>4</v>
      </c>
      <c r="E45" s="15" t="s">
        <v>189</v>
      </c>
      <c r="F45" s="5" t="s">
        <v>5</v>
      </c>
      <c r="G45" s="7">
        <v>1040</v>
      </c>
      <c r="H45" s="5">
        <v>300</v>
      </c>
      <c r="I45" s="4">
        <v>400</v>
      </c>
      <c r="J45" s="7">
        <f t="shared" si="4"/>
        <v>416000</v>
      </c>
      <c r="K45" s="23" t="s">
        <v>193</v>
      </c>
      <c r="L45" s="23" t="s">
        <v>194</v>
      </c>
      <c r="M45" s="23" t="s">
        <v>6</v>
      </c>
      <c r="Q45" s="24">
        <v>0</v>
      </c>
      <c r="R45" s="24">
        <f t="shared" si="5"/>
        <v>0</v>
      </c>
      <c r="S45" s="24">
        <v>400</v>
      </c>
      <c r="T45" s="24">
        <f t="shared" si="6"/>
        <v>416000</v>
      </c>
      <c r="V45" s="1">
        <f t="shared" si="3"/>
        <v>0</v>
      </c>
    </row>
    <row r="46" spans="1:22" ht="101.25" customHeight="1" x14ac:dyDescent="0.3">
      <c r="A46" s="5">
        <v>59</v>
      </c>
      <c r="B46" s="4">
        <v>33671126</v>
      </c>
      <c r="C46" s="26" t="s">
        <v>195</v>
      </c>
      <c r="D46" s="5" t="s">
        <v>4</v>
      </c>
      <c r="E46" s="15" t="s">
        <v>196</v>
      </c>
      <c r="F46" s="5" t="s">
        <v>5</v>
      </c>
      <c r="G46" s="7">
        <v>2.52</v>
      </c>
      <c r="H46" s="20">
        <f>5300+2500</f>
        <v>7800</v>
      </c>
      <c r="I46" s="4">
        <v>7200</v>
      </c>
      <c r="J46" s="7">
        <f t="shared" si="4"/>
        <v>18144</v>
      </c>
      <c r="K46" s="23" t="s">
        <v>197</v>
      </c>
      <c r="L46" s="23" t="s">
        <v>198</v>
      </c>
      <c r="M46" s="23" t="s">
        <v>6</v>
      </c>
      <c r="Q46" s="24">
        <v>7200</v>
      </c>
      <c r="R46" s="24">
        <f t="shared" si="5"/>
        <v>18144</v>
      </c>
      <c r="S46" s="24">
        <v>0</v>
      </c>
      <c r="T46" s="24">
        <f t="shared" si="6"/>
        <v>0</v>
      </c>
      <c r="V46" s="1">
        <f t="shared" si="3"/>
        <v>0</v>
      </c>
    </row>
    <row r="47" spans="1:22" ht="101.25" customHeight="1" x14ac:dyDescent="0.3">
      <c r="A47" s="5">
        <v>60</v>
      </c>
      <c r="B47" s="4">
        <v>33651138</v>
      </c>
      <c r="C47" s="26" t="s">
        <v>199</v>
      </c>
      <c r="D47" s="5" t="s">
        <v>4</v>
      </c>
      <c r="E47" s="15" t="s">
        <v>200</v>
      </c>
      <c r="F47" s="5" t="s">
        <v>5</v>
      </c>
      <c r="G47" s="7">
        <v>2590</v>
      </c>
      <c r="H47" s="20">
        <f>40+30</f>
        <v>70</v>
      </c>
      <c r="I47" s="4">
        <v>70</v>
      </c>
      <c r="J47" s="7">
        <f t="shared" si="4"/>
        <v>181300</v>
      </c>
      <c r="K47" s="23" t="s">
        <v>201</v>
      </c>
      <c r="L47" s="23" t="s">
        <v>202</v>
      </c>
      <c r="M47" s="23" t="s">
        <v>6</v>
      </c>
      <c r="Q47" s="24">
        <v>70</v>
      </c>
      <c r="R47" s="24">
        <f t="shared" si="5"/>
        <v>181300</v>
      </c>
      <c r="S47" s="24">
        <v>0</v>
      </c>
      <c r="T47" s="24">
        <f t="shared" si="6"/>
        <v>0</v>
      </c>
      <c r="V47" s="1">
        <f t="shared" si="3"/>
        <v>0</v>
      </c>
    </row>
    <row r="48" spans="1:22" ht="101.25" customHeight="1" x14ac:dyDescent="0.3">
      <c r="A48" s="5">
        <v>61</v>
      </c>
      <c r="B48" s="4">
        <v>33691236</v>
      </c>
      <c r="C48" s="26" t="s">
        <v>203</v>
      </c>
      <c r="D48" s="5" t="s">
        <v>4</v>
      </c>
      <c r="E48" s="15" t="s">
        <v>204</v>
      </c>
      <c r="F48" s="5" t="s">
        <v>5</v>
      </c>
      <c r="G48" s="7">
        <v>130</v>
      </c>
      <c r="H48" s="20">
        <f>450+200</f>
        <v>650</v>
      </c>
      <c r="I48" s="4">
        <v>1600</v>
      </c>
      <c r="J48" s="7">
        <f t="shared" si="4"/>
        <v>208000</v>
      </c>
      <c r="K48" s="23" t="s">
        <v>205</v>
      </c>
      <c r="L48" s="23" t="s">
        <v>206</v>
      </c>
      <c r="M48" s="23" t="s">
        <v>6</v>
      </c>
      <c r="Q48" s="24">
        <v>0</v>
      </c>
      <c r="R48" s="24">
        <f t="shared" si="5"/>
        <v>0</v>
      </c>
      <c r="S48" s="24">
        <v>1600</v>
      </c>
      <c r="T48" s="24">
        <f t="shared" si="6"/>
        <v>208000</v>
      </c>
      <c r="V48" s="1">
        <f t="shared" si="3"/>
        <v>0</v>
      </c>
    </row>
    <row r="49" spans="1:22" ht="101.25" hidden="1" customHeight="1" x14ac:dyDescent="0.3">
      <c r="A49" s="5">
        <v>62</v>
      </c>
      <c r="B49" s="4">
        <v>33661147</v>
      </c>
      <c r="C49" s="26" t="s">
        <v>207</v>
      </c>
      <c r="D49" s="5" t="s">
        <v>4</v>
      </c>
      <c r="E49" s="15" t="s">
        <v>208</v>
      </c>
      <c r="F49" s="5" t="s">
        <v>5</v>
      </c>
      <c r="G49" s="7">
        <v>48</v>
      </c>
      <c r="H49" s="5">
        <v>700</v>
      </c>
      <c r="I49" s="4">
        <v>800</v>
      </c>
      <c r="J49" s="7">
        <f t="shared" si="4"/>
        <v>38400</v>
      </c>
      <c r="K49" s="23" t="s">
        <v>209</v>
      </c>
      <c r="L49" s="23" t="s">
        <v>210</v>
      </c>
      <c r="M49" s="23" t="s">
        <v>6</v>
      </c>
      <c r="Q49" s="24">
        <v>800</v>
      </c>
      <c r="R49" s="24">
        <f t="shared" si="5"/>
        <v>38400</v>
      </c>
      <c r="S49" s="24">
        <v>0</v>
      </c>
      <c r="T49" s="24">
        <f t="shared" si="6"/>
        <v>0</v>
      </c>
      <c r="V49" s="1">
        <f t="shared" si="3"/>
        <v>0</v>
      </c>
    </row>
    <row r="50" spans="1:22" ht="101.25" hidden="1" customHeight="1" x14ac:dyDescent="0.3">
      <c r="A50" s="5">
        <v>63</v>
      </c>
      <c r="B50" s="4">
        <v>33631210</v>
      </c>
      <c r="C50" s="26" t="s">
        <v>211</v>
      </c>
      <c r="D50" s="5" t="s">
        <v>4</v>
      </c>
      <c r="E50" s="15" t="s">
        <v>212</v>
      </c>
      <c r="F50" s="5" t="s">
        <v>5</v>
      </c>
      <c r="G50" s="7">
        <v>950</v>
      </c>
      <c r="H50" s="5">
        <v>40</v>
      </c>
      <c r="I50" s="4">
        <v>40</v>
      </c>
      <c r="J50" s="7">
        <f t="shared" si="4"/>
        <v>38000</v>
      </c>
      <c r="K50" s="23" t="s">
        <v>213</v>
      </c>
      <c r="L50" s="23" t="s">
        <v>214</v>
      </c>
      <c r="M50" s="23" t="s">
        <v>6</v>
      </c>
      <c r="Q50" s="24">
        <v>40</v>
      </c>
      <c r="R50" s="24">
        <f t="shared" si="5"/>
        <v>38000</v>
      </c>
      <c r="S50" s="24">
        <v>0</v>
      </c>
      <c r="T50" s="24">
        <f t="shared" si="6"/>
        <v>0</v>
      </c>
      <c r="V50" s="1">
        <f t="shared" si="3"/>
        <v>0</v>
      </c>
    </row>
    <row r="51" spans="1:22" ht="101.25" customHeight="1" x14ac:dyDescent="0.3">
      <c r="A51" s="5">
        <v>64</v>
      </c>
      <c r="B51" s="4">
        <v>33631310</v>
      </c>
      <c r="C51" s="26" t="s">
        <v>215</v>
      </c>
      <c r="D51" s="5" t="s">
        <v>4</v>
      </c>
      <c r="E51" s="15" t="s">
        <v>216</v>
      </c>
      <c r="F51" s="5" t="s">
        <v>5</v>
      </c>
      <c r="G51" s="7">
        <v>113</v>
      </c>
      <c r="H51" s="20">
        <f>500+300</f>
        <v>800</v>
      </c>
      <c r="I51" s="4">
        <v>800</v>
      </c>
      <c r="J51" s="7">
        <f t="shared" si="4"/>
        <v>90400</v>
      </c>
      <c r="K51" s="23" t="s">
        <v>217</v>
      </c>
      <c r="L51" s="23" t="s">
        <v>218</v>
      </c>
      <c r="M51" s="23" t="s">
        <v>6</v>
      </c>
      <c r="Q51" s="24">
        <v>0</v>
      </c>
      <c r="R51" s="24">
        <f t="shared" si="5"/>
        <v>0</v>
      </c>
      <c r="S51" s="24">
        <v>800</v>
      </c>
      <c r="T51" s="24">
        <f t="shared" si="6"/>
        <v>90400</v>
      </c>
      <c r="V51" s="1">
        <f t="shared" si="3"/>
        <v>0</v>
      </c>
    </row>
    <row r="52" spans="1:22" ht="101.25" hidden="1" customHeight="1" x14ac:dyDescent="0.3">
      <c r="A52" s="5">
        <v>65</v>
      </c>
      <c r="B52" s="4">
        <v>33671125</v>
      </c>
      <c r="C52" s="26" t="s">
        <v>219</v>
      </c>
      <c r="D52" s="5" t="s">
        <v>4</v>
      </c>
      <c r="E52" s="15" t="s">
        <v>220</v>
      </c>
      <c r="F52" s="5" t="s">
        <v>5</v>
      </c>
      <c r="G52" s="7">
        <v>8</v>
      </c>
      <c r="H52" s="5">
        <v>2500</v>
      </c>
      <c r="I52" s="4">
        <v>4000</v>
      </c>
      <c r="J52" s="7">
        <f t="shared" si="4"/>
        <v>32000</v>
      </c>
      <c r="K52" s="23" t="s">
        <v>221</v>
      </c>
      <c r="L52" s="23" t="s">
        <v>222</v>
      </c>
      <c r="M52" s="23" t="s">
        <v>6</v>
      </c>
      <c r="Q52" s="24">
        <v>4000</v>
      </c>
      <c r="R52" s="24">
        <f t="shared" si="5"/>
        <v>32000</v>
      </c>
      <c r="S52" s="24">
        <v>0</v>
      </c>
      <c r="T52" s="24">
        <f t="shared" si="6"/>
        <v>0</v>
      </c>
      <c r="V52" s="1">
        <f t="shared" si="3"/>
        <v>0</v>
      </c>
    </row>
    <row r="53" spans="1:22" ht="101.25" hidden="1" customHeight="1" x14ac:dyDescent="0.3">
      <c r="A53" s="5">
        <v>66</v>
      </c>
      <c r="B53" s="4">
        <v>33671130</v>
      </c>
      <c r="C53" s="26" t="s">
        <v>223</v>
      </c>
      <c r="D53" s="5" t="s">
        <v>4</v>
      </c>
      <c r="E53" s="15" t="s">
        <v>224</v>
      </c>
      <c r="F53" s="5" t="s">
        <v>5</v>
      </c>
      <c r="G53" s="7">
        <v>25.2</v>
      </c>
      <c r="H53" s="5">
        <v>6000</v>
      </c>
      <c r="I53" s="4">
        <v>15000</v>
      </c>
      <c r="J53" s="7">
        <f t="shared" si="4"/>
        <v>378000</v>
      </c>
      <c r="K53" s="23" t="s">
        <v>225</v>
      </c>
      <c r="L53" s="23" t="s">
        <v>226</v>
      </c>
      <c r="M53" s="23" t="s">
        <v>6</v>
      </c>
      <c r="Q53" s="24">
        <v>12000</v>
      </c>
      <c r="R53" s="24">
        <f t="shared" si="5"/>
        <v>302400</v>
      </c>
      <c r="S53" s="24">
        <v>3000</v>
      </c>
      <c r="T53" s="24">
        <f t="shared" si="6"/>
        <v>75600</v>
      </c>
      <c r="V53" s="1">
        <f t="shared" si="3"/>
        <v>0</v>
      </c>
    </row>
    <row r="54" spans="1:22" ht="101.25" hidden="1" customHeight="1" x14ac:dyDescent="0.3">
      <c r="A54" s="5">
        <v>67</v>
      </c>
      <c r="B54" s="4">
        <v>33621700</v>
      </c>
      <c r="C54" s="26" t="s">
        <v>227</v>
      </c>
      <c r="D54" s="5" t="s">
        <v>4</v>
      </c>
      <c r="E54" s="15" t="s">
        <v>228</v>
      </c>
      <c r="F54" s="5" t="s">
        <v>5</v>
      </c>
      <c r="G54" s="7">
        <v>15.2</v>
      </c>
      <c r="H54" s="5">
        <v>8000</v>
      </c>
      <c r="I54" s="4">
        <v>12000</v>
      </c>
      <c r="J54" s="7">
        <f t="shared" si="4"/>
        <v>182400</v>
      </c>
      <c r="K54" s="23" t="s">
        <v>229</v>
      </c>
      <c r="L54" s="23" t="s">
        <v>230</v>
      </c>
      <c r="M54" s="23" t="s">
        <v>6</v>
      </c>
      <c r="Q54" s="24">
        <v>12000</v>
      </c>
      <c r="R54" s="24">
        <f t="shared" si="5"/>
        <v>182400</v>
      </c>
      <c r="S54" s="24">
        <v>0</v>
      </c>
      <c r="T54" s="24">
        <f t="shared" si="6"/>
        <v>0</v>
      </c>
      <c r="V54" s="1">
        <f t="shared" si="3"/>
        <v>0</v>
      </c>
    </row>
    <row r="55" spans="1:22" ht="101.25" customHeight="1" x14ac:dyDescent="0.3">
      <c r="A55" s="5">
        <v>68</v>
      </c>
      <c r="B55" s="4" t="s">
        <v>231</v>
      </c>
      <c r="C55" s="26" t="s">
        <v>232</v>
      </c>
      <c r="D55" s="5" t="s">
        <v>4</v>
      </c>
      <c r="E55" s="15" t="s">
        <v>233</v>
      </c>
      <c r="F55" s="5" t="s">
        <v>5</v>
      </c>
      <c r="G55" s="7">
        <v>105</v>
      </c>
      <c r="H55" s="20">
        <f>4500+3000</f>
        <v>7500</v>
      </c>
      <c r="I55" s="4">
        <v>7500</v>
      </c>
      <c r="J55" s="7">
        <f t="shared" si="4"/>
        <v>787500</v>
      </c>
      <c r="K55" s="23" t="s">
        <v>234</v>
      </c>
      <c r="L55" s="23" t="s">
        <v>235</v>
      </c>
      <c r="M55" s="23" t="s">
        <v>6</v>
      </c>
      <c r="Q55" s="24">
        <v>0</v>
      </c>
      <c r="R55" s="24">
        <f t="shared" si="5"/>
        <v>0</v>
      </c>
      <c r="S55" s="24">
        <v>7500</v>
      </c>
      <c r="T55" s="24">
        <f t="shared" si="6"/>
        <v>787500</v>
      </c>
      <c r="V55" s="1">
        <f t="shared" si="3"/>
        <v>0</v>
      </c>
    </row>
    <row r="56" spans="1:22" ht="101.25" hidden="1" customHeight="1" x14ac:dyDescent="0.3">
      <c r="A56" s="5">
        <v>69</v>
      </c>
      <c r="B56" s="4">
        <v>33631490</v>
      </c>
      <c r="C56" s="26" t="s">
        <v>236</v>
      </c>
      <c r="D56" s="5" t="s">
        <v>4</v>
      </c>
      <c r="E56" s="15" t="s">
        <v>237</v>
      </c>
      <c r="F56" s="5" t="s">
        <v>5</v>
      </c>
      <c r="G56" s="7">
        <v>2200</v>
      </c>
      <c r="H56" s="5">
        <v>85</v>
      </c>
      <c r="I56" s="4">
        <v>100</v>
      </c>
      <c r="J56" s="7">
        <f t="shared" si="4"/>
        <v>220000</v>
      </c>
      <c r="K56" s="23" t="s">
        <v>238</v>
      </c>
      <c r="L56" s="23" t="s">
        <v>239</v>
      </c>
      <c r="M56" s="23" t="s">
        <v>6</v>
      </c>
      <c r="Q56" s="24">
        <v>100</v>
      </c>
      <c r="R56" s="24">
        <f t="shared" si="5"/>
        <v>220000</v>
      </c>
      <c r="S56" s="24">
        <v>0</v>
      </c>
      <c r="T56" s="24">
        <f t="shared" si="6"/>
        <v>0</v>
      </c>
      <c r="V56" s="1">
        <f t="shared" si="3"/>
        <v>0</v>
      </c>
    </row>
    <row r="57" spans="1:22" ht="101.25" customHeight="1" x14ac:dyDescent="0.3">
      <c r="A57" s="5">
        <v>70</v>
      </c>
      <c r="B57" s="4">
        <v>33621740</v>
      </c>
      <c r="C57" s="26" t="s">
        <v>240</v>
      </c>
      <c r="D57" s="5" t="s">
        <v>4</v>
      </c>
      <c r="E57" s="15" t="s">
        <v>241</v>
      </c>
      <c r="F57" s="5" t="s">
        <v>5</v>
      </c>
      <c r="G57" s="7">
        <v>5.7</v>
      </c>
      <c r="H57" s="20">
        <f>5700+600</f>
        <v>6300</v>
      </c>
      <c r="I57" s="4">
        <v>7200</v>
      </c>
      <c r="J57" s="7">
        <f t="shared" si="4"/>
        <v>41040</v>
      </c>
      <c r="K57" s="23" t="s">
        <v>242</v>
      </c>
      <c r="L57" s="23" t="s">
        <v>243</v>
      </c>
      <c r="M57" s="23" t="s">
        <v>6</v>
      </c>
      <c r="Q57" s="24">
        <v>7200</v>
      </c>
      <c r="R57" s="24">
        <f t="shared" si="5"/>
        <v>41040</v>
      </c>
      <c r="S57" s="24">
        <v>0</v>
      </c>
      <c r="T57" s="24">
        <f t="shared" si="6"/>
        <v>0</v>
      </c>
      <c r="V57" s="1">
        <f t="shared" si="3"/>
        <v>0</v>
      </c>
    </row>
    <row r="58" spans="1:22" ht="101.25" customHeight="1" x14ac:dyDescent="0.3">
      <c r="A58" s="5">
        <v>71</v>
      </c>
      <c r="B58" s="4">
        <v>33631290</v>
      </c>
      <c r="C58" s="26" t="s">
        <v>244</v>
      </c>
      <c r="D58" s="5" t="s">
        <v>4</v>
      </c>
      <c r="E58" s="15" t="s">
        <v>245</v>
      </c>
      <c r="F58" s="5" t="s">
        <v>5</v>
      </c>
      <c r="G58" s="7">
        <v>750</v>
      </c>
      <c r="H58" s="20">
        <f>300+50</f>
        <v>350</v>
      </c>
      <c r="I58" s="4">
        <v>420</v>
      </c>
      <c r="J58" s="7">
        <f t="shared" si="4"/>
        <v>315000</v>
      </c>
      <c r="K58" s="23" t="s">
        <v>246</v>
      </c>
      <c r="L58" s="23" t="s">
        <v>247</v>
      </c>
      <c r="M58" s="23" t="s">
        <v>6</v>
      </c>
      <c r="Q58" s="24">
        <v>0</v>
      </c>
      <c r="R58" s="24">
        <f t="shared" si="5"/>
        <v>0</v>
      </c>
      <c r="S58" s="24">
        <v>420</v>
      </c>
      <c r="T58" s="24">
        <f t="shared" si="6"/>
        <v>315000</v>
      </c>
      <c r="V58" s="1">
        <f t="shared" si="3"/>
        <v>0</v>
      </c>
    </row>
    <row r="59" spans="1:22" ht="101.25" hidden="1" customHeight="1" x14ac:dyDescent="0.3">
      <c r="A59" s="5">
        <v>74</v>
      </c>
      <c r="B59" s="4">
        <v>33691140</v>
      </c>
      <c r="C59" s="26" t="s">
        <v>250</v>
      </c>
      <c r="D59" s="5" t="s">
        <v>4</v>
      </c>
      <c r="E59" s="15" t="s">
        <v>251</v>
      </c>
      <c r="F59" s="5" t="s">
        <v>5</v>
      </c>
      <c r="G59" s="7">
        <v>93</v>
      </c>
      <c r="H59" s="5">
        <v>500</v>
      </c>
      <c r="I59" s="4">
        <v>500</v>
      </c>
      <c r="J59" s="7">
        <f t="shared" si="4"/>
        <v>46500</v>
      </c>
      <c r="K59" s="23" t="s">
        <v>252</v>
      </c>
      <c r="L59" s="23" t="s">
        <v>253</v>
      </c>
      <c r="M59" s="23" t="s">
        <v>6</v>
      </c>
      <c r="Q59" s="24">
        <v>0</v>
      </c>
      <c r="R59" s="24">
        <f t="shared" si="5"/>
        <v>0</v>
      </c>
      <c r="S59" s="24">
        <v>500</v>
      </c>
      <c r="T59" s="24">
        <f t="shared" si="6"/>
        <v>46500</v>
      </c>
      <c r="V59" s="1">
        <f t="shared" si="3"/>
        <v>0</v>
      </c>
    </row>
    <row r="60" spans="1:22" ht="101.25" customHeight="1" x14ac:dyDescent="0.3">
      <c r="A60" s="5">
        <v>75</v>
      </c>
      <c r="B60" s="4">
        <v>33691202</v>
      </c>
      <c r="C60" s="26" t="s">
        <v>254</v>
      </c>
      <c r="D60" s="5" t="s">
        <v>4</v>
      </c>
      <c r="E60" s="15" t="s">
        <v>255</v>
      </c>
      <c r="F60" s="5" t="s">
        <v>5</v>
      </c>
      <c r="G60" s="7">
        <v>183</v>
      </c>
      <c r="H60" s="20">
        <f>500+400</f>
        <v>900</v>
      </c>
      <c r="I60" s="4">
        <v>4000</v>
      </c>
      <c r="J60" s="7">
        <f t="shared" si="4"/>
        <v>732000</v>
      </c>
      <c r="K60" s="23" t="s">
        <v>256</v>
      </c>
      <c r="L60" s="23" t="s">
        <v>257</v>
      </c>
      <c r="M60" s="23" t="s">
        <v>6</v>
      </c>
      <c r="Q60" s="24">
        <v>400</v>
      </c>
      <c r="R60" s="24">
        <f t="shared" si="5"/>
        <v>73200</v>
      </c>
      <c r="S60" s="24">
        <v>3600</v>
      </c>
      <c r="T60" s="24">
        <f t="shared" si="6"/>
        <v>658800</v>
      </c>
      <c r="V60" s="1">
        <f t="shared" si="3"/>
        <v>0</v>
      </c>
    </row>
    <row r="61" spans="1:22" ht="101.25" hidden="1" customHeight="1" x14ac:dyDescent="0.3">
      <c r="A61" s="5">
        <v>76</v>
      </c>
      <c r="B61" s="4">
        <v>33621690</v>
      </c>
      <c r="C61" s="26" t="s">
        <v>258</v>
      </c>
      <c r="D61" s="5" t="s">
        <v>4</v>
      </c>
      <c r="E61" s="15" t="s">
        <v>259</v>
      </c>
      <c r="F61" s="5" t="s">
        <v>5</v>
      </c>
      <c r="G61" s="7">
        <v>26.7</v>
      </c>
      <c r="H61" s="5">
        <v>4000</v>
      </c>
      <c r="I61" s="4">
        <v>4000</v>
      </c>
      <c r="J61" s="7">
        <f t="shared" si="4"/>
        <v>106800</v>
      </c>
      <c r="K61" s="23" t="s">
        <v>260</v>
      </c>
      <c r="L61" s="23" t="s">
        <v>261</v>
      </c>
      <c r="M61" s="23" t="s">
        <v>6</v>
      </c>
      <c r="Q61" s="24">
        <v>4000</v>
      </c>
      <c r="R61" s="24">
        <f t="shared" si="5"/>
        <v>106800</v>
      </c>
      <c r="S61" s="24">
        <v>0</v>
      </c>
      <c r="T61" s="24">
        <f t="shared" si="6"/>
        <v>0</v>
      </c>
      <c r="V61" s="1">
        <f t="shared" si="3"/>
        <v>0</v>
      </c>
    </row>
    <row r="62" spans="1:22" ht="101.25" hidden="1" customHeight="1" x14ac:dyDescent="0.3">
      <c r="A62" s="5">
        <v>77</v>
      </c>
      <c r="B62" s="4">
        <v>33621590</v>
      </c>
      <c r="C62" s="26" t="s">
        <v>262</v>
      </c>
      <c r="D62" s="5" t="s">
        <v>4</v>
      </c>
      <c r="E62" s="15" t="s">
        <v>263</v>
      </c>
      <c r="F62" s="5" t="s">
        <v>5</v>
      </c>
      <c r="G62" s="7">
        <v>3.36</v>
      </c>
      <c r="H62" s="5">
        <v>2500</v>
      </c>
      <c r="I62" s="4">
        <v>2500</v>
      </c>
      <c r="J62" s="7">
        <f t="shared" si="4"/>
        <v>8400</v>
      </c>
      <c r="K62" s="23" t="s">
        <v>264</v>
      </c>
      <c r="L62" s="23" t="s">
        <v>265</v>
      </c>
      <c r="M62" s="23" t="s">
        <v>6</v>
      </c>
      <c r="Q62" s="24">
        <v>2500</v>
      </c>
      <c r="R62" s="24">
        <f t="shared" si="5"/>
        <v>8400</v>
      </c>
      <c r="S62" s="24">
        <v>0</v>
      </c>
      <c r="T62" s="24">
        <f t="shared" si="6"/>
        <v>0</v>
      </c>
      <c r="V62" s="1">
        <f t="shared" si="3"/>
        <v>0</v>
      </c>
    </row>
    <row r="63" spans="1:22" ht="101.25" customHeight="1" x14ac:dyDescent="0.3">
      <c r="A63" s="5">
        <v>78</v>
      </c>
      <c r="B63" s="4">
        <v>33691500</v>
      </c>
      <c r="C63" s="26" t="s">
        <v>266</v>
      </c>
      <c r="D63" s="5" t="s">
        <v>4</v>
      </c>
      <c r="E63" s="15" t="s">
        <v>267</v>
      </c>
      <c r="F63" s="5" t="s">
        <v>5</v>
      </c>
      <c r="G63" s="7">
        <v>1900</v>
      </c>
      <c r="H63" s="20">
        <f>350+250</f>
        <v>600</v>
      </c>
      <c r="I63" s="4">
        <v>600</v>
      </c>
      <c r="J63" s="7">
        <f t="shared" si="4"/>
        <v>1140000</v>
      </c>
      <c r="K63" s="23" t="s">
        <v>268</v>
      </c>
      <c r="L63" s="23" t="s">
        <v>269</v>
      </c>
      <c r="M63" s="23" t="s">
        <v>6</v>
      </c>
      <c r="Q63" s="24">
        <v>600</v>
      </c>
      <c r="R63" s="24">
        <f t="shared" si="5"/>
        <v>1140000</v>
      </c>
      <c r="S63" s="24">
        <v>0</v>
      </c>
      <c r="T63" s="24">
        <f t="shared" si="6"/>
        <v>0</v>
      </c>
      <c r="V63" s="1">
        <f t="shared" si="3"/>
        <v>0</v>
      </c>
    </row>
    <row r="64" spans="1:22" ht="101.25" hidden="1" customHeight="1" x14ac:dyDescent="0.3">
      <c r="A64" s="5">
        <v>79</v>
      </c>
      <c r="B64" s="4" t="s">
        <v>270</v>
      </c>
      <c r="C64" s="26" t="s">
        <v>271</v>
      </c>
      <c r="D64" s="5" t="s">
        <v>4</v>
      </c>
      <c r="E64" s="15" t="s">
        <v>272</v>
      </c>
      <c r="F64" s="5" t="s">
        <v>5</v>
      </c>
      <c r="G64" s="7">
        <v>42</v>
      </c>
      <c r="H64" s="5">
        <v>1400</v>
      </c>
      <c r="I64" s="4">
        <v>3200</v>
      </c>
      <c r="J64" s="7">
        <f t="shared" si="4"/>
        <v>134400</v>
      </c>
      <c r="K64" s="23" t="s">
        <v>273</v>
      </c>
      <c r="L64" s="23" t="s">
        <v>274</v>
      </c>
      <c r="M64" s="23" t="s">
        <v>6</v>
      </c>
      <c r="Q64" s="24">
        <v>3200</v>
      </c>
      <c r="R64" s="24">
        <f t="shared" si="5"/>
        <v>134400</v>
      </c>
      <c r="S64" s="24">
        <v>0</v>
      </c>
      <c r="T64" s="24">
        <f t="shared" si="6"/>
        <v>0</v>
      </c>
      <c r="V64" s="1">
        <f t="shared" si="3"/>
        <v>0</v>
      </c>
    </row>
    <row r="65" spans="1:22" ht="101.25" customHeight="1" x14ac:dyDescent="0.3">
      <c r="A65" s="5">
        <v>80</v>
      </c>
      <c r="B65" s="4">
        <v>33611130</v>
      </c>
      <c r="C65" s="26" t="s">
        <v>275</v>
      </c>
      <c r="D65" s="5" t="s">
        <v>4</v>
      </c>
      <c r="E65" s="15" t="s">
        <v>276</v>
      </c>
      <c r="F65" s="5" t="s">
        <v>5</v>
      </c>
      <c r="G65" s="7">
        <v>54</v>
      </c>
      <c r="H65" s="20">
        <f>500+600</f>
        <v>1100</v>
      </c>
      <c r="I65" s="4">
        <v>2500</v>
      </c>
      <c r="J65" s="7">
        <f t="shared" si="4"/>
        <v>135000</v>
      </c>
      <c r="K65" s="23" t="s">
        <v>277</v>
      </c>
      <c r="L65" s="23" t="s">
        <v>278</v>
      </c>
      <c r="M65" s="23" t="s">
        <v>6</v>
      </c>
      <c r="Q65" s="24">
        <v>2200</v>
      </c>
      <c r="R65" s="24">
        <f t="shared" si="5"/>
        <v>118800</v>
      </c>
      <c r="S65" s="24">
        <v>300</v>
      </c>
      <c r="T65" s="24">
        <f t="shared" si="6"/>
        <v>16200</v>
      </c>
      <c r="V65" s="1">
        <f t="shared" si="3"/>
        <v>0</v>
      </c>
    </row>
    <row r="66" spans="1:22" ht="101.25" customHeight="1" x14ac:dyDescent="0.3">
      <c r="A66" s="5">
        <v>81</v>
      </c>
      <c r="B66" s="4">
        <v>33621290</v>
      </c>
      <c r="C66" s="26" t="s">
        <v>279</v>
      </c>
      <c r="D66" s="5" t="s">
        <v>4</v>
      </c>
      <c r="E66" s="15" t="s">
        <v>280</v>
      </c>
      <c r="F66" s="5" t="s">
        <v>5</v>
      </c>
      <c r="G66" s="7">
        <v>106</v>
      </c>
      <c r="H66" s="20">
        <f>2750+600</f>
        <v>3350</v>
      </c>
      <c r="I66" s="4">
        <v>3600</v>
      </c>
      <c r="J66" s="7">
        <f t="shared" ref="J66:J97" si="7">I66*G66</f>
        <v>381600</v>
      </c>
      <c r="K66" s="23" t="s">
        <v>281</v>
      </c>
      <c r="L66" s="23" t="s">
        <v>282</v>
      </c>
      <c r="M66" s="23" t="s">
        <v>39</v>
      </c>
      <c r="Q66" s="24">
        <v>2600</v>
      </c>
      <c r="R66" s="24">
        <f t="shared" ref="R66:R97" si="8">Q66*G66</f>
        <v>275600</v>
      </c>
      <c r="S66" s="24">
        <v>1000</v>
      </c>
      <c r="T66" s="24">
        <f t="shared" ref="T66:T97" si="9">S66*G66</f>
        <v>106000</v>
      </c>
      <c r="V66" s="1">
        <f t="shared" ref="V66:V129" si="10">I66-Q66-S66</f>
        <v>0</v>
      </c>
    </row>
    <row r="67" spans="1:22" ht="101.25" hidden="1" customHeight="1" x14ac:dyDescent="0.3">
      <c r="A67" s="5">
        <v>82</v>
      </c>
      <c r="B67" s="4">
        <v>33651192</v>
      </c>
      <c r="C67" s="26" t="s">
        <v>283</v>
      </c>
      <c r="D67" s="5" t="s">
        <v>4</v>
      </c>
      <c r="E67" s="15" t="s">
        <v>284</v>
      </c>
      <c r="F67" s="5" t="s">
        <v>5</v>
      </c>
      <c r="G67" s="7">
        <v>120000</v>
      </c>
      <c r="H67" s="5">
        <v>8</v>
      </c>
      <c r="I67" s="4">
        <v>8</v>
      </c>
      <c r="J67" s="7">
        <f t="shared" si="7"/>
        <v>960000</v>
      </c>
      <c r="K67" s="23" t="s">
        <v>285</v>
      </c>
      <c r="L67" s="23" t="s">
        <v>286</v>
      </c>
      <c r="M67" s="23" t="s">
        <v>6</v>
      </c>
      <c r="N67" s="22" t="s">
        <v>287</v>
      </c>
      <c r="Q67" s="24">
        <v>0</v>
      </c>
      <c r="R67" s="24">
        <f t="shared" si="8"/>
        <v>0</v>
      </c>
      <c r="S67" s="24">
        <v>8</v>
      </c>
      <c r="T67" s="24">
        <f t="shared" si="9"/>
        <v>960000</v>
      </c>
      <c r="V67" s="1">
        <f t="shared" si="10"/>
        <v>0</v>
      </c>
    </row>
    <row r="68" spans="1:22" ht="101.25" hidden="1" customHeight="1" x14ac:dyDescent="0.3">
      <c r="A68" s="5">
        <v>83</v>
      </c>
      <c r="B68" s="4">
        <v>33621360</v>
      </c>
      <c r="C68" s="26" t="s">
        <v>288</v>
      </c>
      <c r="D68" s="5" t="s">
        <v>4</v>
      </c>
      <c r="E68" s="15" t="s">
        <v>289</v>
      </c>
      <c r="F68" s="5" t="s">
        <v>5</v>
      </c>
      <c r="G68" s="7">
        <v>720</v>
      </c>
      <c r="H68" s="5">
        <v>5050</v>
      </c>
      <c r="I68" s="4">
        <v>4400</v>
      </c>
      <c r="J68" s="7">
        <f t="shared" si="7"/>
        <v>3168000</v>
      </c>
      <c r="K68" s="23" t="s">
        <v>290</v>
      </c>
      <c r="L68" s="23" t="s">
        <v>291</v>
      </c>
      <c r="M68" s="23" t="s">
        <v>6</v>
      </c>
      <c r="N68" s="22" t="s">
        <v>292</v>
      </c>
      <c r="Q68" s="24">
        <v>4400</v>
      </c>
      <c r="R68" s="24">
        <f t="shared" si="8"/>
        <v>3168000</v>
      </c>
      <c r="S68" s="24">
        <v>0</v>
      </c>
      <c r="T68" s="24">
        <f t="shared" si="9"/>
        <v>0</v>
      </c>
      <c r="V68" s="1">
        <f t="shared" si="10"/>
        <v>0</v>
      </c>
    </row>
    <row r="69" spans="1:22" ht="101.25" hidden="1" customHeight="1" x14ac:dyDescent="0.3">
      <c r="A69" s="5">
        <v>84</v>
      </c>
      <c r="B69" s="4">
        <v>33651163</v>
      </c>
      <c r="C69" s="26" t="s">
        <v>293</v>
      </c>
      <c r="D69" s="5" t="s">
        <v>4</v>
      </c>
      <c r="E69" s="15" t="s">
        <v>294</v>
      </c>
      <c r="F69" s="5" t="s">
        <v>5</v>
      </c>
      <c r="G69" s="7">
        <v>1483</v>
      </c>
      <c r="H69" s="5">
        <v>3000</v>
      </c>
      <c r="I69" s="4">
        <v>2000</v>
      </c>
      <c r="J69" s="7">
        <f t="shared" si="7"/>
        <v>2966000</v>
      </c>
      <c r="K69" s="23" t="s">
        <v>295</v>
      </c>
      <c r="L69" s="23" t="s">
        <v>296</v>
      </c>
      <c r="M69" s="23" t="s">
        <v>6</v>
      </c>
      <c r="N69" s="22" t="s">
        <v>297</v>
      </c>
      <c r="Q69" s="24">
        <v>300</v>
      </c>
      <c r="R69" s="24">
        <f t="shared" si="8"/>
        <v>444900</v>
      </c>
      <c r="S69" s="24">
        <v>1700</v>
      </c>
      <c r="T69" s="24">
        <f t="shared" si="9"/>
        <v>2521100</v>
      </c>
      <c r="V69" s="1">
        <f t="shared" si="10"/>
        <v>0</v>
      </c>
    </row>
    <row r="70" spans="1:22" ht="101.25" customHeight="1" x14ac:dyDescent="0.3">
      <c r="A70" s="5">
        <v>85</v>
      </c>
      <c r="B70" s="4">
        <v>33691176</v>
      </c>
      <c r="C70" s="26" t="s">
        <v>298</v>
      </c>
      <c r="D70" s="5" t="s">
        <v>4</v>
      </c>
      <c r="E70" s="15" t="s">
        <v>299</v>
      </c>
      <c r="F70" s="5" t="s">
        <v>5</v>
      </c>
      <c r="G70" s="7">
        <v>3009</v>
      </c>
      <c r="H70" s="20">
        <f>5000+1450</f>
        <v>6450</v>
      </c>
      <c r="I70" s="4">
        <v>5000</v>
      </c>
      <c r="J70" s="7">
        <f t="shared" si="7"/>
        <v>15045000</v>
      </c>
      <c r="K70" s="23" t="s">
        <v>300</v>
      </c>
      <c r="L70" s="23" t="s">
        <v>301</v>
      </c>
      <c r="M70" s="23" t="s">
        <v>6</v>
      </c>
      <c r="Q70" s="24">
        <v>0</v>
      </c>
      <c r="R70" s="24">
        <f t="shared" si="8"/>
        <v>0</v>
      </c>
      <c r="S70" s="24">
        <v>5000</v>
      </c>
      <c r="T70" s="24">
        <f t="shared" si="9"/>
        <v>15045000</v>
      </c>
      <c r="V70" s="1">
        <f t="shared" si="10"/>
        <v>0</v>
      </c>
    </row>
    <row r="71" spans="1:22" ht="101.25" hidden="1" customHeight="1" x14ac:dyDescent="0.3">
      <c r="A71" s="5">
        <v>86</v>
      </c>
      <c r="B71" s="4">
        <v>33691176</v>
      </c>
      <c r="C71" s="26" t="s">
        <v>302</v>
      </c>
      <c r="D71" s="5" t="s">
        <v>4</v>
      </c>
      <c r="E71" s="15" t="s">
        <v>303</v>
      </c>
      <c r="F71" s="5" t="s">
        <v>5</v>
      </c>
      <c r="G71" s="7">
        <v>1200</v>
      </c>
      <c r="H71" s="5">
        <v>1800</v>
      </c>
      <c r="I71" s="4">
        <v>2800</v>
      </c>
      <c r="J71" s="7">
        <f t="shared" si="7"/>
        <v>3360000</v>
      </c>
      <c r="K71" s="23" t="s">
        <v>304</v>
      </c>
      <c r="L71" s="23" t="s">
        <v>305</v>
      </c>
      <c r="M71" s="23" t="s">
        <v>6</v>
      </c>
      <c r="N71" s="22" t="s">
        <v>306</v>
      </c>
      <c r="Q71" s="24">
        <v>2500</v>
      </c>
      <c r="R71" s="24">
        <f t="shared" si="8"/>
        <v>3000000</v>
      </c>
      <c r="S71" s="24">
        <v>300</v>
      </c>
      <c r="T71" s="24">
        <f t="shared" si="9"/>
        <v>360000</v>
      </c>
      <c r="V71" s="1">
        <f t="shared" si="10"/>
        <v>0</v>
      </c>
    </row>
    <row r="72" spans="1:22" ht="101.25" customHeight="1" x14ac:dyDescent="0.3">
      <c r="A72" s="5">
        <v>87</v>
      </c>
      <c r="B72" s="4">
        <v>33651170</v>
      </c>
      <c r="C72" s="26" t="s">
        <v>307</v>
      </c>
      <c r="D72" s="5" t="s">
        <v>4</v>
      </c>
      <c r="E72" s="15" t="s">
        <v>308</v>
      </c>
      <c r="F72" s="5" t="s">
        <v>5</v>
      </c>
      <c r="G72" s="7">
        <v>18.5</v>
      </c>
      <c r="H72" s="20">
        <f>1000+300</f>
        <v>1300</v>
      </c>
      <c r="I72" s="4">
        <v>2000</v>
      </c>
      <c r="J72" s="7">
        <f t="shared" si="7"/>
        <v>37000</v>
      </c>
      <c r="K72" s="23" t="s">
        <v>309</v>
      </c>
      <c r="L72" s="23" t="s">
        <v>310</v>
      </c>
      <c r="M72" s="23" t="s">
        <v>6</v>
      </c>
      <c r="N72" s="22" t="s">
        <v>311</v>
      </c>
      <c r="Q72" s="24">
        <v>0</v>
      </c>
      <c r="R72" s="24">
        <f t="shared" si="8"/>
        <v>0</v>
      </c>
      <c r="S72" s="24">
        <v>2000</v>
      </c>
      <c r="T72" s="24">
        <f t="shared" si="9"/>
        <v>37000</v>
      </c>
      <c r="V72" s="1">
        <f t="shared" si="10"/>
        <v>0</v>
      </c>
    </row>
    <row r="73" spans="1:22" ht="101.25" hidden="1" customHeight="1" x14ac:dyDescent="0.3">
      <c r="A73" s="5">
        <v>88</v>
      </c>
      <c r="B73" s="4">
        <v>33651134</v>
      </c>
      <c r="C73" s="26" t="s">
        <v>312</v>
      </c>
      <c r="D73" s="5" t="s">
        <v>4</v>
      </c>
      <c r="E73" s="15" t="s">
        <v>313</v>
      </c>
      <c r="F73" s="5" t="s">
        <v>5</v>
      </c>
      <c r="G73" s="7">
        <v>28.5</v>
      </c>
      <c r="H73" s="5">
        <v>500</v>
      </c>
      <c r="I73" s="4">
        <v>1000</v>
      </c>
      <c r="J73" s="7">
        <f t="shared" si="7"/>
        <v>28500</v>
      </c>
      <c r="K73" s="23" t="s">
        <v>314</v>
      </c>
      <c r="L73" s="23" t="s">
        <v>315</v>
      </c>
      <c r="M73" s="23" t="s">
        <v>6</v>
      </c>
      <c r="Q73" s="24">
        <v>600</v>
      </c>
      <c r="R73" s="24">
        <f t="shared" si="8"/>
        <v>17100</v>
      </c>
      <c r="S73" s="24">
        <v>400</v>
      </c>
      <c r="T73" s="24">
        <f t="shared" si="9"/>
        <v>11400</v>
      </c>
      <c r="V73" s="1">
        <f t="shared" si="10"/>
        <v>0</v>
      </c>
    </row>
    <row r="74" spans="1:22" ht="101.25" hidden="1" customHeight="1" x14ac:dyDescent="0.3">
      <c r="A74" s="5">
        <v>89</v>
      </c>
      <c r="B74" s="4">
        <v>33611170</v>
      </c>
      <c r="C74" s="26" t="s">
        <v>316</v>
      </c>
      <c r="D74" s="5" t="s">
        <v>4</v>
      </c>
      <c r="E74" s="15" t="s">
        <v>317</v>
      </c>
      <c r="F74" s="5" t="s">
        <v>5</v>
      </c>
      <c r="G74" s="7">
        <v>45</v>
      </c>
      <c r="H74" s="5">
        <v>2200</v>
      </c>
      <c r="I74" s="4">
        <v>1100</v>
      </c>
      <c r="J74" s="7">
        <f t="shared" si="7"/>
        <v>49500</v>
      </c>
      <c r="K74" s="23" t="s">
        <v>318</v>
      </c>
      <c r="L74" s="23" t="s">
        <v>319</v>
      </c>
      <c r="M74" s="23" t="s">
        <v>6</v>
      </c>
      <c r="Q74" s="24">
        <v>100</v>
      </c>
      <c r="R74" s="24">
        <f t="shared" si="8"/>
        <v>4500</v>
      </c>
      <c r="S74" s="24">
        <v>1000</v>
      </c>
      <c r="T74" s="24">
        <f t="shared" si="9"/>
        <v>45000</v>
      </c>
      <c r="V74" s="1">
        <f t="shared" si="10"/>
        <v>0</v>
      </c>
    </row>
    <row r="75" spans="1:22" ht="101.25" hidden="1" customHeight="1" x14ac:dyDescent="0.3">
      <c r="A75" s="5">
        <v>90</v>
      </c>
      <c r="B75" s="4">
        <v>33611240</v>
      </c>
      <c r="C75" s="26" t="s">
        <v>320</v>
      </c>
      <c r="D75" s="5" t="s">
        <v>4</v>
      </c>
      <c r="E75" s="15" t="s">
        <v>321</v>
      </c>
      <c r="F75" s="5" t="s">
        <v>5</v>
      </c>
      <c r="G75" s="7">
        <v>4</v>
      </c>
      <c r="H75" s="5">
        <v>8500</v>
      </c>
      <c r="I75" s="4">
        <v>8000</v>
      </c>
      <c r="J75" s="7">
        <f t="shared" si="7"/>
        <v>32000</v>
      </c>
      <c r="K75" s="23" t="s">
        <v>322</v>
      </c>
      <c r="L75" s="23" t="s">
        <v>323</v>
      </c>
      <c r="M75" s="23" t="s">
        <v>6</v>
      </c>
      <c r="Q75" s="24">
        <v>0</v>
      </c>
      <c r="R75" s="24">
        <f t="shared" si="8"/>
        <v>0</v>
      </c>
      <c r="S75" s="24">
        <v>8000</v>
      </c>
      <c r="T75" s="24">
        <f t="shared" si="9"/>
        <v>32000</v>
      </c>
      <c r="V75" s="1">
        <f t="shared" si="10"/>
        <v>0</v>
      </c>
    </row>
    <row r="76" spans="1:22" ht="101.25" hidden="1" customHeight="1" x14ac:dyDescent="0.3">
      <c r="A76" s="5">
        <v>91</v>
      </c>
      <c r="B76" s="4">
        <v>33661156</v>
      </c>
      <c r="C76" s="26" t="s">
        <v>324</v>
      </c>
      <c r="D76" s="5" t="s">
        <v>4</v>
      </c>
      <c r="E76" s="15" t="s">
        <v>325</v>
      </c>
      <c r="F76" s="5" t="s">
        <v>5</v>
      </c>
      <c r="G76" s="7">
        <v>374</v>
      </c>
      <c r="H76" s="5">
        <v>20</v>
      </c>
      <c r="I76" s="4">
        <v>20</v>
      </c>
      <c r="J76" s="7">
        <f t="shared" si="7"/>
        <v>7480</v>
      </c>
      <c r="K76" s="23" t="s">
        <v>326</v>
      </c>
      <c r="L76" s="23" t="s">
        <v>327</v>
      </c>
      <c r="M76" s="23" t="s">
        <v>6</v>
      </c>
      <c r="Q76" s="24">
        <v>20</v>
      </c>
      <c r="R76" s="24">
        <f t="shared" si="8"/>
        <v>7480</v>
      </c>
      <c r="S76" s="24">
        <v>0</v>
      </c>
      <c r="T76" s="24">
        <f t="shared" si="9"/>
        <v>0</v>
      </c>
      <c r="V76" s="1">
        <f t="shared" si="10"/>
        <v>0</v>
      </c>
    </row>
    <row r="77" spans="1:22" ht="101.25" hidden="1" customHeight="1" x14ac:dyDescent="0.3">
      <c r="A77" s="5">
        <v>92</v>
      </c>
      <c r="B77" s="4">
        <v>33141165</v>
      </c>
      <c r="C77" s="26" t="s">
        <v>328</v>
      </c>
      <c r="D77" s="5" t="s">
        <v>4</v>
      </c>
      <c r="E77" s="15" t="s">
        <v>329</v>
      </c>
      <c r="F77" s="5" t="s">
        <v>5</v>
      </c>
      <c r="G77" s="7">
        <v>14786</v>
      </c>
      <c r="H77" s="5">
        <v>50</v>
      </c>
      <c r="I77" s="4">
        <v>50</v>
      </c>
      <c r="J77" s="7">
        <f t="shared" si="7"/>
        <v>739300</v>
      </c>
      <c r="K77" s="23" t="s">
        <v>330</v>
      </c>
      <c r="L77" s="23" t="s">
        <v>331</v>
      </c>
      <c r="M77" s="23" t="s">
        <v>6</v>
      </c>
      <c r="Q77" s="24">
        <v>0</v>
      </c>
      <c r="R77" s="24">
        <f t="shared" si="8"/>
        <v>0</v>
      </c>
      <c r="S77" s="24">
        <v>50</v>
      </c>
      <c r="T77" s="24">
        <f t="shared" si="9"/>
        <v>739300</v>
      </c>
      <c r="V77" s="1">
        <f t="shared" si="10"/>
        <v>0</v>
      </c>
    </row>
    <row r="78" spans="1:22" ht="101.25" customHeight="1" x14ac:dyDescent="0.3">
      <c r="A78" s="5">
        <v>94</v>
      </c>
      <c r="B78" s="4">
        <v>33661117</v>
      </c>
      <c r="C78" s="26" t="s">
        <v>333</v>
      </c>
      <c r="D78" s="5" t="s">
        <v>4</v>
      </c>
      <c r="E78" s="15" t="s">
        <v>334</v>
      </c>
      <c r="F78" s="5" t="s">
        <v>5</v>
      </c>
      <c r="G78" s="7">
        <v>2.4300000000000002</v>
      </c>
      <c r="H78" s="20">
        <f>1500+600</f>
        <v>2100</v>
      </c>
      <c r="I78" s="4">
        <v>3600</v>
      </c>
      <c r="J78" s="7">
        <f t="shared" si="7"/>
        <v>8748</v>
      </c>
      <c r="K78" s="23" t="s">
        <v>335</v>
      </c>
      <c r="L78" s="23" t="s">
        <v>336</v>
      </c>
      <c r="M78" s="23" t="s">
        <v>6</v>
      </c>
      <c r="Q78" s="24">
        <v>3000</v>
      </c>
      <c r="R78" s="24">
        <f t="shared" si="8"/>
        <v>7290.0000000000009</v>
      </c>
      <c r="S78" s="24">
        <v>600</v>
      </c>
      <c r="T78" s="24">
        <f t="shared" si="9"/>
        <v>1458</v>
      </c>
      <c r="V78" s="1">
        <f t="shared" si="10"/>
        <v>0</v>
      </c>
    </row>
    <row r="79" spans="1:22" ht="101.25" hidden="1" customHeight="1" x14ac:dyDescent="0.3">
      <c r="A79" s="5">
        <v>95</v>
      </c>
      <c r="B79" s="4">
        <v>33691176</v>
      </c>
      <c r="C79" s="26" t="s">
        <v>337</v>
      </c>
      <c r="D79" s="5" t="s">
        <v>4</v>
      </c>
      <c r="E79" s="15" t="s">
        <v>338</v>
      </c>
      <c r="F79" s="5" t="s">
        <v>5</v>
      </c>
      <c r="G79" s="7">
        <v>147.97999999999999</v>
      </c>
      <c r="H79" s="5">
        <v>1000</v>
      </c>
      <c r="I79" s="4">
        <v>2500</v>
      </c>
      <c r="J79" s="7">
        <f t="shared" si="7"/>
        <v>369950</v>
      </c>
      <c r="K79" s="23" t="s">
        <v>339</v>
      </c>
      <c r="L79" s="23" t="s">
        <v>340</v>
      </c>
      <c r="M79" s="23" t="s">
        <v>6</v>
      </c>
      <c r="Q79" s="24">
        <v>2500</v>
      </c>
      <c r="R79" s="24">
        <f t="shared" si="8"/>
        <v>369950</v>
      </c>
      <c r="S79" s="24">
        <v>0</v>
      </c>
      <c r="T79" s="24">
        <f t="shared" si="9"/>
        <v>0</v>
      </c>
      <c r="V79" s="1">
        <f t="shared" si="10"/>
        <v>0</v>
      </c>
    </row>
    <row r="80" spans="1:22" ht="101.25" hidden="1" customHeight="1" x14ac:dyDescent="0.3">
      <c r="A80" s="5">
        <v>96</v>
      </c>
      <c r="B80" s="4">
        <v>33661126</v>
      </c>
      <c r="C80" s="26" t="s">
        <v>341</v>
      </c>
      <c r="D80" s="5" t="s">
        <v>4</v>
      </c>
      <c r="E80" s="15" t="s">
        <v>342</v>
      </c>
      <c r="F80" s="5" t="s">
        <v>5</v>
      </c>
      <c r="G80" s="7">
        <v>12</v>
      </c>
      <c r="H80" s="5">
        <v>650</v>
      </c>
      <c r="I80" s="4">
        <v>1200</v>
      </c>
      <c r="J80" s="7">
        <f t="shared" si="7"/>
        <v>14400</v>
      </c>
      <c r="K80" s="23" t="s">
        <v>343</v>
      </c>
      <c r="L80" s="23" t="s">
        <v>344</v>
      </c>
      <c r="M80" s="23" t="s">
        <v>6</v>
      </c>
      <c r="Q80" s="24">
        <v>900</v>
      </c>
      <c r="R80" s="24">
        <f t="shared" si="8"/>
        <v>10800</v>
      </c>
      <c r="S80" s="24">
        <v>300</v>
      </c>
      <c r="T80" s="24">
        <f t="shared" si="9"/>
        <v>3600</v>
      </c>
      <c r="V80" s="1">
        <f t="shared" si="10"/>
        <v>0</v>
      </c>
    </row>
    <row r="81" spans="1:22" ht="101.25" hidden="1" customHeight="1" x14ac:dyDescent="0.3">
      <c r="A81" s="5">
        <v>97</v>
      </c>
      <c r="B81" s="4">
        <v>33611180</v>
      </c>
      <c r="C81" s="26" t="s">
        <v>345</v>
      </c>
      <c r="D81" s="5" t="s">
        <v>4</v>
      </c>
      <c r="E81" s="15" t="s">
        <v>346</v>
      </c>
      <c r="F81" s="5" t="s">
        <v>5</v>
      </c>
      <c r="G81" s="7">
        <v>1830</v>
      </c>
      <c r="H81" s="5">
        <v>200</v>
      </c>
      <c r="I81" s="4">
        <v>480</v>
      </c>
      <c r="J81" s="7">
        <f t="shared" si="7"/>
        <v>878400</v>
      </c>
      <c r="K81" s="23" t="s">
        <v>347</v>
      </c>
      <c r="L81" s="23" t="s">
        <v>348</v>
      </c>
      <c r="M81" s="23" t="s">
        <v>6</v>
      </c>
      <c r="Q81" s="24">
        <v>120</v>
      </c>
      <c r="R81" s="24">
        <f t="shared" si="8"/>
        <v>219600</v>
      </c>
      <c r="S81" s="24">
        <v>360</v>
      </c>
      <c r="T81" s="24">
        <f t="shared" si="9"/>
        <v>658800</v>
      </c>
      <c r="V81" s="1">
        <f t="shared" si="10"/>
        <v>0</v>
      </c>
    </row>
    <row r="82" spans="1:22" ht="101.25" customHeight="1" x14ac:dyDescent="0.3">
      <c r="A82" s="5">
        <v>99</v>
      </c>
      <c r="B82" s="4">
        <v>33611370</v>
      </c>
      <c r="C82" s="26" t="s">
        <v>350</v>
      </c>
      <c r="D82" s="5" t="s">
        <v>4</v>
      </c>
      <c r="E82" s="15" t="s">
        <v>351</v>
      </c>
      <c r="F82" s="5" t="s">
        <v>5</v>
      </c>
      <c r="G82" s="7">
        <v>25</v>
      </c>
      <c r="H82" s="20">
        <f>200+80</f>
        <v>280</v>
      </c>
      <c r="I82" s="4">
        <v>400</v>
      </c>
      <c r="J82" s="7">
        <f t="shared" si="7"/>
        <v>10000</v>
      </c>
      <c r="K82" s="23" t="s">
        <v>352</v>
      </c>
      <c r="L82" s="23" t="s">
        <v>353</v>
      </c>
      <c r="M82" s="23" t="s">
        <v>6</v>
      </c>
      <c r="Q82" s="24">
        <v>0</v>
      </c>
      <c r="R82" s="24">
        <f t="shared" si="8"/>
        <v>0</v>
      </c>
      <c r="S82" s="24">
        <v>400</v>
      </c>
      <c r="T82" s="24">
        <f t="shared" si="9"/>
        <v>10000</v>
      </c>
      <c r="V82" s="1">
        <f t="shared" si="10"/>
        <v>0</v>
      </c>
    </row>
    <row r="83" spans="1:22" ht="101.25" hidden="1" customHeight="1" x14ac:dyDescent="0.3">
      <c r="A83" s="5">
        <v>102</v>
      </c>
      <c r="B83" s="4">
        <v>33661121</v>
      </c>
      <c r="C83" s="26" t="s">
        <v>356</v>
      </c>
      <c r="D83" s="5" t="s">
        <v>4</v>
      </c>
      <c r="E83" s="15" t="s">
        <v>357</v>
      </c>
      <c r="F83" s="5" t="s">
        <v>5</v>
      </c>
      <c r="G83" s="7">
        <v>4.8099999999999996</v>
      </c>
      <c r="H83" s="5">
        <v>1600</v>
      </c>
      <c r="I83" s="4">
        <v>2300</v>
      </c>
      <c r="J83" s="7">
        <f t="shared" si="7"/>
        <v>11063</v>
      </c>
      <c r="K83" s="23" t="s">
        <v>358</v>
      </c>
      <c r="L83" s="23" t="s">
        <v>359</v>
      </c>
      <c r="M83" s="23" t="s">
        <v>6</v>
      </c>
      <c r="Q83" s="24">
        <v>2300</v>
      </c>
      <c r="R83" s="24">
        <f t="shared" si="8"/>
        <v>11063</v>
      </c>
      <c r="S83" s="24">
        <v>0</v>
      </c>
      <c r="T83" s="24">
        <f t="shared" si="9"/>
        <v>0</v>
      </c>
      <c r="V83" s="1">
        <f t="shared" si="10"/>
        <v>0</v>
      </c>
    </row>
    <row r="84" spans="1:22" ht="101.25" customHeight="1" x14ac:dyDescent="0.3">
      <c r="A84" s="5">
        <v>105</v>
      </c>
      <c r="B84" s="4">
        <v>33611390</v>
      </c>
      <c r="C84" s="26" t="s">
        <v>362</v>
      </c>
      <c r="D84" s="5" t="s">
        <v>4</v>
      </c>
      <c r="E84" s="15" t="s">
        <v>363</v>
      </c>
      <c r="F84" s="5" t="s">
        <v>5</v>
      </c>
      <c r="G84" s="7">
        <v>23</v>
      </c>
      <c r="H84" s="20">
        <f>100+70</f>
        <v>170</v>
      </c>
      <c r="I84" s="4">
        <v>250</v>
      </c>
      <c r="J84" s="7">
        <f t="shared" si="7"/>
        <v>5750</v>
      </c>
      <c r="K84" s="23" t="s">
        <v>364</v>
      </c>
      <c r="L84" s="23" t="s">
        <v>365</v>
      </c>
      <c r="M84" s="23" t="s">
        <v>6</v>
      </c>
      <c r="Q84" s="24">
        <v>0</v>
      </c>
      <c r="R84" s="24">
        <f t="shared" si="8"/>
        <v>0</v>
      </c>
      <c r="S84" s="24">
        <v>250</v>
      </c>
      <c r="T84" s="24">
        <f t="shared" si="9"/>
        <v>5750</v>
      </c>
      <c r="V84" s="1">
        <f t="shared" si="10"/>
        <v>0</v>
      </c>
    </row>
    <row r="85" spans="1:22" ht="101.25" customHeight="1" x14ac:dyDescent="0.3">
      <c r="A85" s="5">
        <v>111</v>
      </c>
      <c r="B85" s="4">
        <v>33661122</v>
      </c>
      <c r="C85" s="26" t="s">
        <v>371</v>
      </c>
      <c r="D85" s="5" t="s">
        <v>4</v>
      </c>
      <c r="E85" s="15" t="s">
        <v>372</v>
      </c>
      <c r="F85" s="5" t="s">
        <v>5</v>
      </c>
      <c r="G85" s="7">
        <v>6.68</v>
      </c>
      <c r="H85" s="20">
        <f>700+800</f>
        <v>1500</v>
      </c>
      <c r="I85" s="4">
        <v>2000</v>
      </c>
      <c r="J85" s="7">
        <f t="shared" si="7"/>
        <v>13360</v>
      </c>
      <c r="K85" s="23" t="s">
        <v>373</v>
      </c>
      <c r="L85" s="23" t="s">
        <v>374</v>
      </c>
      <c r="M85" s="23" t="s">
        <v>6</v>
      </c>
      <c r="Q85" s="24">
        <v>1500</v>
      </c>
      <c r="R85" s="24">
        <f t="shared" si="8"/>
        <v>10020</v>
      </c>
      <c r="S85" s="24">
        <v>500</v>
      </c>
      <c r="T85" s="24">
        <f t="shared" si="9"/>
        <v>3340</v>
      </c>
      <c r="V85" s="1">
        <f t="shared" si="10"/>
        <v>0</v>
      </c>
    </row>
    <row r="86" spans="1:22" ht="101.25" customHeight="1" x14ac:dyDescent="0.3">
      <c r="A86" s="5">
        <v>115</v>
      </c>
      <c r="B86" s="4">
        <v>33621240</v>
      </c>
      <c r="C86" s="26" t="s">
        <v>378</v>
      </c>
      <c r="D86" s="5" t="s">
        <v>4</v>
      </c>
      <c r="E86" s="15" t="s">
        <v>379</v>
      </c>
      <c r="F86" s="5" t="s">
        <v>5</v>
      </c>
      <c r="G86" s="7">
        <v>26.9</v>
      </c>
      <c r="H86" s="20">
        <f>100+50</f>
        <v>150</v>
      </c>
      <c r="I86" s="4">
        <v>400</v>
      </c>
      <c r="J86" s="7">
        <f t="shared" si="7"/>
        <v>10760</v>
      </c>
      <c r="K86" s="23" t="s">
        <v>380</v>
      </c>
      <c r="L86" s="23" t="s">
        <v>381</v>
      </c>
      <c r="M86" s="23" t="s">
        <v>6</v>
      </c>
      <c r="Q86" s="24">
        <v>0</v>
      </c>
      <c r="R86" s="24">
        <f t="shared" si="8"/>
        <v>0</v>
      </c>
      <c r="S86" s="24">
        <v>400</v>
      </c>
      <c r="T86" s="24">
        <f t="shared" si="9"/>
        <v>10760</v>
      </c>
      <c r="V86" s="1">
        <f t="shared" si="10"/>
        <v>0</v>
      </c>
    </row>
    <row r="87" spans="1:22" ht="101.25" hidden="1" customHeight="1" x14ac:dyDescent="0.3">
      <c r="A87" s="5">
        <v>118</v>
      </c>
      <c r="B87" s="4">
        <v>33661113</v>
      </c>
      <c r="C87" s="26" t="s">
        <v>384</v>
      </c>
      <c r="D87" s="5" t="s">
        <v>4</v>
      </c>
      <c r="E87" s="15" t="s">
        <v>385</v>
      </c>
      <c r="F87" s="5" t="s">
        <v>5</v>
      </c>
      <c r="G87" s="7">
        <v>2460</v>
      </c>
      <c r="H87" s="5">
        <v>10</v>
      </c>
      <c r="I87" s="4">
        <v>10</v>
      </c>
      <c r="J87" s="7">
        <f t="shared" si="7"/>
        <v>24600</v>
      </c>
      <c r="K87" s="23" t="s">
        <v>386</v>
      </c>
      <c r="L87" s="23" t="s">
        <v>387</v>
      </c>
      <c r="M87" s="23" t="s">
        <v>6</v>
      </c>
      <c r="Q87" s="24">
        <v>0</v>
      </c>
      <c r="R87" s="24">
        <f t="shared" si="8"/>
        <v>0</v>
      </c>
      <c r="S87" s="24">
        <v>10</v>
      </c>
      <c r="T87" s="24">
        <f t="shared" si="9"/>
        <v>24600</v>
      </c>
      <c r="V87" s="1">
        <f t="shared" si="10"/>
        <v>0</v>
      </c>
    </row>
    <row r="88" spans="1:22" ht="101.25" hidden="1" customHeight="1" x14ac:dyDescent="0.3">
      <c r="A88" s="5">
        <v>120</v>
      </c>
      <c r="B88" s="4">
        <v>33651126</v>
      </c>
      <c r="C88" s="26" t="s">
        <v>389</v>
      </c>
      <c r="D88" s="5" t="s">
        <v>4</v>
      </c>
      <c r="E88" s="15" t="s">
        <v>390</v>
      </c>
      <c r="F88" s="5" t="s">
        <v>5</v>
      </c>
      <c r="G88" s="7">
        <v>67</v>
      </c>
      <c r="H88" s="5">
        <v>6960</v>
      </c>
      <c r="I88" s="4">
        <v>5000</v>
      </c>
      <c r="J88" s="7">
        <f t="shared" si="7"/>
        <v>335000</v>
      </c>
      <c r="K88" s="23" t="s">
        <v>391</v>
      </c>
      <c r="L88" s="23" t="s">
        <v>392</v>
      </c>
      <c r="M88" s="23" t="s">
        <v>6</v>
      </c>
      <c r="Q88" s="24">
        <v>0</v>
      </c>
      <c r="R88" s="24">
        <f t="shared" si="8"/>
        <v>0</v>
      </c>
      <c r="S88" s="24">
        <v>5000</v>
      </c>
      <c r="T88" s="24">
        <f t="shared" si="9"/>
        <v>335000</v>
      </c>
      <c r="V88" s="1">
        <f t="shared" si="10"/>
        <v>0</v>
      </c>
    </row>
    <row r="89" spans="1:22" ht="101.25" customHeight="1" x14ac:dyDescent="0.3">
      <c r="A89" s="5">
        <v>121</v>
      </c>
      <c r="B89" s="4">
        <v>33611140</v>
      </c>
      <c r="C89" s="26" t="s">
        <v>393</v>
      </c>
      <c r="D89" s="5" t="s">
        <v>4</v>
      </c>
      <c r="E89" s="15" t="s">
        <v>394</v>
      </c>
      <c r="F89" s="5" t="s">
        <v>5</v>
      </c>
      <c r="G89" s="7">
        <v>310</v>
      </c>
      <c r="H89" s="20">
        <f>250+200</f>
        <v>450</v>
      </c>
      <c r="I89" s="4">
        <v>500</v>
      </c>
      <c r="J89" s="7">
        <f t="shared" si="7"/>
        <v>155000</v>
      </c>
      <c r="K89" s="23" t="s">
        <v>395</v>
      </c>
      <c r="L89" s="23" t="s">
        <v>396</v>
      </c>
      <c r="M89" s="23" t="s">
        <v>39</v>
      </c>
      <c r="Q89" s="24">
        <v>0</v>
      </c>
      <c r="R89" s="24">
        <f t="shared" si="8"/>
        <v>0</v>
      </c>
      <c r="S89" s="24">
        <v>500</v>
      </c>
      <c r="T89" s="24">
        <f t="shared" si="9"/>
        <v>155000</v>
      </c>
      <c r="V89" s="1">
        <f t="shared" si="10"/>
        <v>0</v>
      </c>
    </row>
    <row r="90" spans="1:22" ht="101.25" customHeight="1" x14ac:dyDescent="0.3">
      <c r="A90" s="5">
        <v>122</v>
      </c>
      <c r="B90" s="4">
        <v>33661116</v>
      </c>
      <c r="C90" s="26" t="s">
        <v>397</v>
      </c>
      <c r="D90" s="5" t="s">
        <v>4</v>
      </c>
      <c r="E90" s="15" t="s">
        <v>398</v>
      </c>
      <c r="F90" s="5" t="s">
        <v>5</v>
      </c>
      <c r="G90" s="7">
        <v>48</v>
      </c>
      <c r="H90" s="20">
        <f>1500+500</f>
        <v>2000</v>
      </c>
      <c r="I90" s="4">
        <v>2500</v>
      </c>
      <c r="J90" s="7">
        <f t="shared" si="7"/>
        <v>120000</v>
      </c>
      <c r="K90" s="23" t="s">
        <v>399</v>
      </c>
      <c r="L90" s="23" t="s">
        <v>400</v>
      </c>
      <c r="M90" s="23" t="s">
        <v>6</v>
      </c>
      <c r="Q90" s="24">
        <v>0</v>
      </c>
      <c r="R90" s="24">
        <f t="shared" si="8"/>
        <v>0</v>
      </c>
      <c r="S90" s="24">
        <v>2500</v>
      </c>
      <c r="T90" s="24">
        <f t="shared" si="9"/>
        <v>120000</v>
      </c>
      <c r="V90" s="1">
        <f t="shared" si="10"/>
        <v>0</v>
      </c>
    </row>
    <row r="91" spans="1:22" ht="101.25" hidden="1" customHeight="1" x14ac:dyDescent="0.3">
      <c r="A91" s="5">
        <v>123</v>
      </c>
      <c r="B91" s="4">
        <v>33691176</v>
      </c>
      <c r="C91" s="26" t="s">
        <v>401</v>
      </c>
      <c r="D91" s="5" t="s">
        <v>4</v>
      </c>
      <c r="E91" s="15" t="s">
        <v>402</v>
      </c>
      <c r="F91" s="5" t="s">
        <v>5</v>
      </c>
      <c r="G91" s="7">
        <v>2640</v>
      </c>
      <c r="H91" s="5">
        <v>270</v>
      </c>
      <c r="I91" s="4">
        <v>270</v>
      </c>
      <c r="J91" s="7">
        <f t="shared" si="7"/>
        <v>712800</v>
      </c>
      <c r="K91" s="23" t="s">
        <v>403</v>
      </c>
      <c r="L91" s="23" t="s">
        <v>404</v>
      </c>
      <c r="M91" s="23" t="s">
        <v>6</v>
      </c>
      <c r="N91" s="22" t="s">
        <v>405</v>
      </c>
      <c r="Q91" s="24">
        <v>270</v>
      </c>
      <c r="R91" s="24">
        <f t="shared" si="8"/>
        <v>712800</v>
      </c>
      <c r="S91" s="24">
        <v>0</v>
      </c>
      <c r="T91" s="24">
        <f t="shared" si="9"/>
        <v>0</v>
      </c>
      <c r="V91" s="1">
        <f t="shared" si="10"/>
        <v>0</v>
      </c>
    </row>
    <row r="92" spans="1:22" ht="101.25" hidden="1" customHeight="1" x14ac:dyDescent="0.3">
      <c r="A92" s="5">
        <v>128</v>
      </c>
      <c r="B92" s="4">
        <v>33691176</v>
      </c>
      <c r="C92" s="26" t="s">
        <v>410</v>
      </c>
      <c r="D92" s="5" t="s">
        <v>4</v>
      </c>
      <c r="E92" s="15" t="s">
        <v>411</v>
      </c>
      <c r="F92" s="5" t="s">
        <v>5</v>
      </c>
      <c r="G92" s="7">
        <v>4080</v>
      </c>
      <c r="H92" s="5">
        <v>420</v>
      </c>
      <c r="I92" s="4">
        <v>400</v>
      </c>
      <c r="J92" s="7">
        <f t="shared" si="7"/>
        <v>1632000</v>
      </c>
      <c r="K92" s="23" t="s">
        <v>412</v>
      </c>
      <c r="L92" s="23" t="s">
        <v>413</v>
      </c>
      <c r="M92" s="23" t="s">
        <v>6</v>
      </c>
      <c r="Q92" s="24">
        <v>0</v>
      </c>
      <c r="R92" s="24">
        <f t="shared" si="8"/>
        <v>0</v>
      </c>
      <c r="S92" s="24">
        <v>400</v>
      </c>
      <c r="T92" s="24">
        <f t="shared" si="9"/>
        <v>1632000</v>
      </c>
      <c r="V92" s="1">
        <f t="shared" si="10"/>
        <v>0</v>
      </c>
    </row>
    <row r="93" spans="1:22" ht="101.25" hidden="1" customHeight="1" x14ac:dyDescent="0.3">
      <c r="A93" s="5">
        <v>129</v>
      </c>
      <c r="B93" s="4">
        <v>33621120</v>
      </c>
      <c r="C93" s="26" t="s">
        <v>678</v>
      </c>
      <c r="D93" s="5" t="s">
        <v>4</v>
      </c>
      <c r="E93" s="15" t="s">
        <v>415</v>
      </c>
      <c r="F93" s="5" t="s">
        <v>5</v>
      </c>
      <c r="G93" s="7">
        <v>1845</v>
      </c>
      <c r="H93" s="5">
        <v>1200</v>
      </c>
      <c r="I93" s="4">
        <v>200</v>
      </c>
      <c r="J93" s="7">
        <f t="shared" si="7"/>
        <v>369000</v>
      </c>
      <c r="K93" s="23" t="s">
        <v>416</v>
      </c>
      <c r="L93" s="23" t="s">
        <v>417</v>
      </c>
      <c r="M93" s="23" t="s">
        <v>6</v>
      </c>
      <c r="N93" s="22" t="s">
        <v>418</v>
      </c>
      <c r="O93" s="18"/>
      <c r="Q93" s="24">
        <v>200</v>
      </c>
      <c r="R93" s="24">
        <f t="shared" si="8"/>
        <v>369000</v>
      </c>
      <c r="S93" s="24">
        <v>0</v>
      </c>
      <c r="T93" s="24">
        <f t="shared" si="9"/>
        <v>0</v>
      </c>
      <c r="V93" s="1">
        <f t="shared" si="10"/>
        <v>0</v>
      </c>
    </row>
    <row r="94" spans="1:22" ht="101.25" customHeight="1" x14ac:dyDescent="0.3">
      <c r="A94" s="5">
        <v>130</v>
      </c>
      <c r="B94" s="4">
        <v>33631290</v>
      </c>
      <c r="C94" s="26" t="s">
        <v>419</v>
      </c>
      <c r="D94" s="5" t="s">
        <v>4</v>
      </c>
      <c r="E94" s="15" t="s">
        <v>420</v>
      </c>
      <c r="F94" s="5" t="s">
        <v>5</v>
      </c>
      <c r="G94" s="7">
        <v>4.0599999999999996</v>
      </c>
      <c r="H94" s="20">
        <f>1500+500</f>
        <v>2000</v>
      </c>
      <c r="I94" s="4">
        <v>4800</v>
      </c>
      <c r="J94" s="7">
        <f t="shared" si="7"/>
        <v>19487.999999999996</v>
      </c>
      <c r="K94" s="23" t="s">
        <v>421</v>
      </c>
      <c r="L94" s="23" t="s">
        <v>422</v>
      </c>
      <c r="M94" s="23" t="s">
        <v>6</v>
      </c>
      <c r="Q94" s="24">
        <v>0</v>
      </c>
      <c r="R94" s="24">
        <f t="shared" si="8"/>
        <v>0</v>
      </c>
      <c r="S94" s="24">
        <v>4800</v>
      </c>
      <c r="T94" s="24">
        <f t="shared" si="9"/>
        <v>19487.999999999996</v>
      </c>
      <c r="V94" s="1">
        <f t="shared" si="10"/>
        <v>0</v>
      </c>
    </row>
    <row r="95" spans="1:22" ht="101.25" hidden="1" customHeight="1" x14ac:dyDescent="0.3">
      <c r="A95" s="5">
        <v>132</v>
      </c>
      <c r="B95" s="4">
        <v>33651134</v>
      </c>
      <c r="C95" s="26" t="s">
        <v>424</v>
      </c>
      <c r="D95" s="5" t="s">
        <v>4</v>
      </c>
      <c r="E95" s="15" t="s">
        <v>425</v>
      </c>
      <c r="F95" s="5" t="s">
        <v>5</v>
      </c>
      <c r="G95" s="7">
        <v>415.8</v>
      </c>
      <c r="H95" s="5">
        <v>70</v>
      </c>
      <c r="I95" s="4">
        <v>80</v>
      </c>
      <c r="J95" s="7">
        <f t="shared" si="7"/>
        <v>33264</v>
      </c>
      <c r="K95" s="23" t="s">
        <v>426</v>
      </c>
      <c r="L95" s="23" t="s">
        <v>427</v>
      </c>
      <c r="M95" s="23" t="s">
        <v>6</v>
      </c>
      <c r="Q95" s="24">
        <v>80</v>
      </c>
      <c r="R95" s="24">
        <f t="shared" si="8"/>
        <v>33264</v>
      </c>
      <c r="S95" s="24">
        <v>0</v>
      </c>
      <c r="T95" s="24">
        <f t="shared" si="9"/>
        <v>0</v>
      </c>
      <c r="V95" s="1">
        <f t="shared" si="10"/>
        <v>0</v>
      </c>
    </row>
    <row r="96" spans="1:22" ht="101.25" hidden="1" customHeight="1" x14ac:dyDescent="0.3">
      <c r="A96" s="5">
        <v>134</v>
      </c>
      <c r="B96" s="4">
        <v>33621510</v>
      </c>
      <c r="C96" s="26" t="s">
        <v>429</v>
      </c>
      <c r="D96" s="5" t="s">
        <v>4</v>
      </c>
      <c r="E96" s="15" t="s">
        <v>430</v>
      </c>
      <c r="F96" s="5" t="s">
        <v>5</v>
      </c>
      <c r="G96" s="7">
        <v>2.9</v>
      </c>
      <c r="H96" s="5">
        <v>4000</v>
      </c>
      <c r="I96" s="4">
        <v>3600</v>
      </c>
      <c r="J96" s="7">
        <f t="shared" si="7"/>
        <v>10440</v>
      </c>
      <c r="K96" s="23" t="s">
        <v>431</v>
      </c>
      <c r="L96" s="23" t="s">
        <v>432</v>
      </c>
      <c r="M96" s="23" t="s">
        <v>6</v>
      </c>
      <c r="Q96" s="24">
        <v>3600</v>
      </c>
      <c r="R96" s="24">
        <f t="shared" si="8"/>
        <v>10440</v>
      </c>
      <c r="S96" s="24">
        <v>0</v>
      </c>
      <c r="T96" s="24">
        <f t="shared" si="9"/>
        <v>0</v>
      </c>
      <c r="V96" s="1">
        <f t="shared" si="10"/>
        <v>0</v>
      </c>
    </row>
    <row r="97" spans="1:22" ht="101.25" hidden="1" customHeight="1" x14ac:dyDescent="0.3">
      <c r="A97" s="5">
        <v>136</v>
      </c>
      <c r="B97" s="4">
        <v>33691176</v>
      </c>
      <c r="C97" s="26" t="s">
        <v>434</v>
      </c>
      <c r="D97" s="5" t="s">
        <v>4</v>
      </c>
      <c r="E97" s="15" t="s">
        <v>435</v>
      </c>
      <c r="F97" s="5" t="s">
        <v>5</v>
      </c>
      <c r="G97" s="7">
        <v>4000</v>
      </c>
      <c r="H97" s="5">
        <v>410</v>
      </c>
      <c r="I97" s="4">
        <v>500</v>
      </c>
      <c r="J97" s="7">
        <f t="shared" si="7"/>
        <v>2000000</v>
      </c>
      <c r="K97" s="23" t="s">
        <v>436</v>
      </c>
      <c r="L97" s="23" t="s">
        <v>437</v>
      </c>
      <c r="M97" s="23" t="s">
        <v>6</v>
      </c>
      <c r="Q97" s="24">
        <v>500</v>
      </c>
      <c r="R97" s="24">
        <f t="shared" si="8"/>
        <v>2000000</v>
      </c>
      <c r="S97" s="24">
        <v>0</v>
      </c>
      <c r="T97" s="24">
        <f t="shared" si="9"/>
        <v>0</v>
      </c>
      <c r="V97" s="1">
        <f t="shared" si="10"/>
        <v>0</v>
      </c>
    </row>
    <row r="98" spans="1:22" ht="101.25" hidden="1" customHeight="1" x14ac:dyDescent="0.3">
      <c r="A98" s="5">
        <v>139</v>
      </c>
      <c r="B98" s="4">
        <v>33621150</v>
      </c>
      <c r="C98" s="26" t="s">
        <v>440</v>
      </c>
      <c r="D98" s="5" t="s">
        <v>4</v>
      </c>
      <c r="E98" s="15" t="s">
        <v>441</v>
      </c>
      <c r="F98" s="5" t="s">
        <v>5</v>
      </c>
      <c r="G98" s="7">
        <v>1475</v>
      </c>
      <c r="H98" s="5">
        <v>400</v>
      </c>
      <c r="I98" s="4">
        <v>500</v>
      </c>
      <c r="J98" s="7">
        <f t="shared" ref="J98:J129" si="11">I98*G98</f>
        <v>737500</v>
      </c>
      <c r="K98" s="23" t="s">
        <v>442</v>
      </c>
      <c r="L98" s="23" t="s">
        <v>443</v>
      </c>
      <c r="M98" s="23" t="s">
        <v>6</v>
      </c>
      <c r="N98" s="22" t="s">
        <v>444</v>
      </c>
      <c r="Q98" s="24">
        <v>0</v>
      </c>
      <c r="R98" s="24">
        <f t="shared" ref="R98:R129" si="12">Q98*G98</f>
        <v>0</v>
      </c>
      <c r="S98" s="24">
        <v>500</v>
      </c>
      <c r="T98" s="24">
        <f t="shared" ref="T98:T129" si="13">S98*G98</f>
        <v>737500</v>
      </c>
      <c r="V98" s="1">
        <f t="shared" si="10"/>
        <v>0</v>
      </c>
    </row>
    <row r="99" spans="1:22" ht="101.25" customHeight="1" x14ac:dyDescent="0.3">
      <c r="A99" s="5">
        <v>140</v>
      </c>
      <c r="B99" s="4">
        <v>33651139</v>
      </c>
      <c r="C99" s="26" t="s">
        <v>445</v>
      </c>
      <c r="D99" s="5" t="s">
        <v>4</v>
      </c>
      <c r="E99" s="15" t="s">
        <v>446</v>
      </c>
      <c r="F99" s="5" t="s">
        <v>5</v>
      </c>
      <c r="G99" s="7">
        <v>1662.6</v>
      </c>
      <c r="H99" s="20">
        <f>2400+500</f>
        <v>2900</v>
      </c>
      <c r="I99" s="4">
        <v>4000</v>
      </c>
      <c r="J99" s="7">
        <f t="shared" si="11"/>
        <v>6650400</v>
      </c>
      <c r="K99" s="23" t="s">
        <v>447</v>
      </c>
      <c r="L99" s="23" t="s">
        <v>448</v>
      </c>
      <c r="M99" s="23" t="s">
        <v>6</v>
      </c>
      <c r="N99" s="22" t="s">
        <v>449</v>
      </c>
      <c r="Q99" s="24">
        <v>2500</v>
      </c>
      <c r="R99" s="24">
        <f t="shared" si="12"/>
        <v>4156500</v>
      </c>
      <c r="S99" s="24">
        <v>1500</v>
      </c>
      <c r="T99" s="24">
        <f t="shared" si="13"/>
        <v>2493900</v>
      </c>
      <c r="V99" s="1">
        <f t="shared" si="10"/>
        <v>0</v>
      </c>
    </row>
    <row r="100" spans="1:22" ht="101.25" hidden="1" customHeight="1" x14ac:dyDescent="0.3">
      <c r="A100" s="5">
        <v>141</v>
      </c>
      <c r="B100" s="4">
        <v>33691136</v>
      </c>
      <c r="C100" s="26" t="s">
        <v>450</v>
      </c>
      <c r="D100" s="5" t="s">
        <v>4</v>
      </c>
      <c r="E100" s="15" t="s">
        <v>451</v>
      </c>
      <c r="F100" s="5" t="s">
        <v>5</v>
      </c>
      <c r="G100" s="7">
        <v>1400</v>
      </c>
      <c r="H100" s="5">
        <v>2200</v>
      </c>
      <c r="I100" s="4">
        <v>2100</v>
      </c>
      <c r="J100" s="7">
        <f t="shared" si="11"/>
        <v>2940000</v>
      </c>
      <c r="K100" s="23" t="s">
        <v>452</v>
      </c>
      <c r="L100" s="23" t="s">
        <v>453</v>
      </c>
      <c r="M100" s="23" t="s">
        <v>6</v>
      </c>
      <c r="Q100" s="24">
        <v>2100</v>
      </c>
      <c r="R100" s="24">
        <f t="shared" si="12"/>
        <v>2940000</v>
      </c>
      <c r="S100" s="24">
        <v>0</v>
      </c>
      <c r="T100" s="24">
        <f t="shared" si="13"/>
        <v>0</v>
      </c>
      <c r="V100" s="1">
        <f t="shared" si="10"/>
        <v>0</v>
      </c>
    </row>
    <row r="101" spans="1:22" ht="101.25" customHeight="1" x14ac:dyDescent="0.3">
      <c r="A101" s="5">
        <v>143</v>
      </c>
      <c r="B101" s="4">
        <v>33691136</v>
      </c>
      <c r="C101" s="26" t="s">
        <v>455</v>
      </c>
      <c r="D101" s="5" t="s">
        <v>4</v>
      </c>
      <c r="E101" s="15" t="s">
        <v>456</v>
      </c>
      <c r="F101" s="5" t="s">
        <v>5</v>
      </c>
      <c r="G101" s="7">
        <v>526</v>
      </c>
      <c r="H101" s="20">
        <f>800+350</f>
        <v>1150</v>
      </c>
      <c r="I101" s="4">
        <v>1200</v>
      </c>
      <c r="J101" s="7">
        <f t="shared" si="11"/>
        <v>631200</v>
      </c>
      <c r="K101" s="23" t="s">
        <v>457</v>
      </c>
      <c r="L101" s="23" t="s">
        <v>458</v>
      </c>
      <c r="M101" s="23" t="s">
        <v>6</v>
      </c>
      <c r="Q101" s="24">
        <v>400</v>
      </c>
      <c r="R101" s="24">
        <f t="shared" si="12"/>
        <v>210400</v>
      </c>
      <c r="S101" s="24">
        <v>800</v>
      </c>
      <c r="T101" s="24">
        <f t="shared" si="13"/>
        <v>420800</v>
      </c>
      <c r="V101" s="1">
        <f t="shared" si="10"/>
        <v>0</v>
      </c>
    </row>
    <row r="102" spans="1:22" ht="101.25" hidden="1" customHeight="1" x14ac:dyDescent="0.3">
      <c r="A102" s="5">
        <v>144</v>
      </c>
      <c r="B102" s="4">
        <v>33691138</v>
      </c>
      <c r="C102" s="26" t="s">
        <v>459</v>
      </c>
      <c r="D102" s="5" t="s">
        <v>4</v>
      </c>
      <c r="E102" s="15" t="s">
        <v>460</v>
      </c>
      <c r="F102" s="5" t="s">
        <v>5</v>
      </c>
      <c r="G102" s="7">
        <v>463</v>
      </c>
      <c r="H102" s="5">
        <v>10500</v>
      </c>
      <c r="I102" s="4">
        <v>11000</v>
      </c>
      <c r="J102" s="7">
        <f t="shared" si="11"/>
        <v>5093000</v>
      </c>
      <c r="K102" s="23" t="s">
        <v>461</v>
      </c>
      <c r="L102" s="23" t="s">
        <v>462</v>
      </c>
      <c r="M102" s="23" t="s">
        <v>6</v>
      </c>
      <c r="Q102" s="24">
        <v>0</v>
      </c>
      <c r="R102" s="24">
        <f t="shared" si="12"/>
        <v>0</v>
      </c>
      <c r="S102" s="24">
        <v>11000</v>
      </c>
      <c r="T102" s="24">
        <f t="shared" si="13"/>
        <v>5093000</v>
      </c>
      <c r="V102" s="1">
        <f t="shared" si="10"/>
        <v>0</v>
      </c>
    </row>
    <row r="103" spans="1:22" ht="101.25" hidden="1" customHeight="1" x14ac:dyDescent="0.3">
      <c r="A103" s="5">
        <v>146</v>
      </c>
      <c r="B103" s="4">
        <v>33631250</v>
      </c>
      <c r="C103" s="26" t="s">
        <v>464</v>
      </c>
      <c r="D103" s="5" t="s">
        <v>4</v>
      </c>
      <c r="E103" s="15" t="s">
        <v>465</v>
      </c>
      <c r="F103" s="5" t="s">
        <v>466</v>
      </c>
      <c r="G103" s="7">
        <v>1150</v>
      </c>
      <c r="H103" s="5">
        <v>2300</v>
      </c>
      <c r="I103" s="4">
        <v>3000</v>
      </c>
      <c r="J103" s="7">
        <f t="shared" si="11"/>
        <v>3450000</v>
      </c>
      <c r="K103" s="23" t="s">
        <v>467</v>
      </c>
      <c r="L103" s="23" t="s">
        <v>468</v>
      </c>
      <c r="M103" s="23" t="s">
        <v>469</v>
      </c>
      <c r="N103" s="22" t="s">
        <v>470</v>
      </c>
      <c r="Q103" s="24">
        <v>1800</v>
      </c>
      <c r="R103" s="24">
        <f t="shared" si="12"/>
        <v>2070000</v>
      </c>
      <c r="S103" s="24">
        <v>1200</v>
      </c>
      <c r="T103" s="24">
        <f t="shared" si="13"/>
        <v>1380000</v>
      </c>
      <c r="V103" s="1">
        <f t="shared" si="10"/>
        <v>0</v>
      </c>
    </row>
    <row r="104" spans="1:22" ht="101.25" hidden="1" customHeight="1" x14ac:dyDescent="0.3">
      <c r="A104" s="5">
        <v>147</v>
      </c>
      <c r="B104" s="4">
        <v>33631460</v>
      </c>
      <c r="C104" s="26" t="s">
        <v>471</v>
      </c>
      <c r="D104" s="5" t="s">
        <v>4</v>
      </c>
      <c r="E104" s="15" t="s">
        <v>472</v>
      </c>
      <c r="F104" s="5" t="s">
        <v>5</v>
      </c>
      <c r="G104" s="7">
        <v>1200</v>
      </c>
      <c r="H104" s="5">
        <v>20</v>
      </c>
      <c r="I104" s="4">
        <v>40</v>
      </c>
      <c r="J104" s="7">
        <f t="shared" si="11"/>
        <v>48000</v>
      </c>
      <c r="K104" s="23" t="s">
        <v>473</v>
      </c>
      <c r="L104" s="23" t="s">
        <v>474</v>
      </c>
      <c r="M104" s="23" t="s">
        <v>6</v>
      </c>
      <c r="Q104" s="24">
        <v>0</v>
      </c>
      <c r="R104" s="24">
        <f t="shared" si="12"/>
        <v>0</v>
      </c>
      <c r="S104" s="24">
        <v>40</v>
      </c>
      <c r="T104" s="24">
        <f t="shared" si="13"/>
        <v>48000</v>
      </c>
      <c r="V104" s="1">
        <f t="shared" si="10"/>
        <v>0</v>
      </c>
    </row>
    <row r="105" spans="1:22" ht="101.25" hidden="1" customHeight="1" x14ac:dyDescent="0.3">
      <c r="A105" s="5">
        <v>148</v>
      </c>
      <c r="B105" s="4">
        <v>33691176</v>
      </c>
      <c r="C105" s="26" t="s">
        <v>475</v>
      </c>
      <c r="D105" s="5" t="s">
        <v>4</v>
      </c>
      <c r="E105" s="15" t="s">
        <v>476</v>
      </c>
      <c r="F105" s="5" t="s">
        <v>5</v>
      </c>
      <c r="G105" s="7">
        <v>2480</v>
      </c>
      <c r="H105" s="5">
        <v>200</v>
      </c>
      <c r="I105" s="4">
        <v>300</v>
      </c>
      <c r="J105" s="7">
        <f t="shared" si="11"/>
        <v>744000</v>
      </c>
      <c r="K105" s="23" t="s">
        <v>477</v>
      </c>
      <c r="L105" s="23" t="s">
        <v>478</v>
      </c>
      <c r="M105" s="23" t="s">
        <v>6</v>
      </c>
      <c r="Q105" s="24">
        <v>300</v>
      </c>
      <c r="R105" s="24">
        <f t="shared" si="12"/>
        <v>744000</v>
      </c>
      <c r="S105" s="24">
        <v>0</v>
      </c>
      <c r="T105" s="24">
        <f t="shared" si="13"/>
        <v>0</v>
      </c>
      <c r="V105" s="1">
        <f t="shared" si="10"/>
        <v>0</v>
      </c>
    </row>
    <row r="106" spans="1:22" ht="101.25" hidden="1" customHeight="1" x14ac:dyDescent="0.3">
      <c r="A106" s="5">
        <v>149</v>
      </c>
      <c r="B106" s="4">
        <v>33621290</v>
      </c>
      <c r="C106" s="26" t="s">
        <v>479</v>
      </c>
      <c r="D106" s="5" t="s">
        <v>4</v>
      </c>
      <c r="E106" s="15" t="s">
        <v>480</v>
      </c>
      <c r="F106" s="5" t="s">
        <v>5</v>
      </c>
      <c r="G106" s="7">
        <v>2600</v>
      </c>
      <c r="H106" s="5">
        <v>200</v>
      </c>
      <c r="I106" s="4">
        <v>400</v>
      </c>
      <c r="J106" s="7">
        <f t="shared" si="11"/>
        <v>1040000</v>
      </c>
      <c r="K106" s="23" t="s">
        <v>481</v>
      </c>
      <c r="L106" s="23" t="s">
        <v>482</v>
      </c>
      <c r="M106" s="23" t="s">
        <v>6</v>
      </c>
      <c r="Q106" s="24">
        <v>400</v>
      </c>
      <c r="R106" s="24">
        <f t="shared" si="12"/>
        <v>1040000</v>
      </c>
      <c r="S106" s="24">
        <v>0</v>
      </c>
      <c r="T106" s="24">
        <f t="shared" si="13"/>
        <v>0</v>
      </c>
      <c r="V106" s="1">
        <f t="shared" si="10"/>
        <v>0</v>
      </c>
    </row>
    <row r="107" spans="1:22" ht="101.25" hidden="1" customHeight="1" x14ac:dyDescent="0.3">
      <c r="A107" s="5">
        <v>151</v>
      </c>
      <c r="B107" s="4">
        <v>33651125</v>
      </c>
      <c r="C107" s="26" t="s">
        <v>483</v>
      </c>
      <c r="D107" s="5" t="s">
        <v>4</v>
      </c>
      <c r="E107" s="15" t="s">
        <v>484</v>
      </c>
      <c r="F107" s="5" t="s">
        <v>5</v>
      </c>
      <c r="G107" s="7">
        <v>319</v>
      </c>
      <c r="H107" s="5">
        <v>200</v>
      </c>
      <c r="I107" s="4">
        <v>250</v>
      </c>
      <c r="J107" s="7">
        <f t="shared" si="11"/>
        <v>79750</v>
      </c>
      <c r="K107" s="23" t="s">
        <v>485</v>
      </c>
      <c r="L107" s="23" t="s">
        <v>486</v>
      </c>
      <c r="M107" s="23" t="s">
        <v>6</v>
      </c>
      <c r="Q107" s="24">
        <v>0</v>
      </c>
      <c r="R107" s="24">
        <f t="shared" si="12"/>
        <v>0</v>
      </c>
      <c r="S107" s="24">
        <v>250</v>
      </c>
      <c r="T107" s="24">
        <f t="shared" si="13"/>
        <v>79750</v>
      </c>
      <c r="V107" s="1">
        <f t="shared" si="10"/>
        <v>0</v>
      </c>
    </row>
    <row r="108" spans="1:22" ht="101.25" hidden="1" customHeight="1" x14ac:dyDescent="0.3">
      <c r="A108" s="5">
        <v>152</v>
      </c>
      <c r="B108" s="4">
        <v>33661110</v>
      </c>
      <c r="C108" s="26" t="s">
        <v>487</v>
      </c>
      <c r="D108" s="5" t="s">
        <v>4</v>
      </c>
      <c r="E108" s="15" t="s">
        <v>488</v>
      </c>
      <c r="F108" s="5" t="s">
        <v>5</v>
      </c>
      <c r="G108" s="7">
        <v>7500</v>
      </c>
      <c r="H108" s="5">
        <v>700</v>
      </c>
      <c r="I108" s="4">
        <v>700</v>
      </c>
      <c r="J108" s="7">
        <f t="shared" si="11"/>
        <v>5250000</v>
      </c>
      <c r="K108" s="23" t="s">
        <v>489</v>
      </c>
      <c r="L108" s="23" t="s">
        <v>490</v>
      </c>
      <c r="M108" s="23" t="s">
        <v>6</v>
      </c>
      <c r="N108" s="22" t="s">
        <v>491</v>
      </c>
      <c r="Q108" s="24">
        <v>550</v>
      </c>
      <c r="R108" s="24">
        <f t="shared" si="12"/>
        <v>4125000</v>
      </c>
      <c r="S108" s="24">
        <v>150</v>
      </c>
      <c r="T108" s="24">
        <f t="shared" si="13"/>
        <v>1125000</v>
      </c>
      <c r="V108" s="1">
        <f t="shared" si="10"/>
        <v>0</v>
      </c>
    </row>
    <row r="109" spans="1:22" ht="101.25" hidden="1" customHeight="1" x14ac:dyDescent="0.3">
      <c r="A109" s="5">
        <v>153</v>
      </c>
      <c r="B109" s="4">
        <v>33661120</v>
      </c>
      <c r="C109" s="26" t="s">
        <v>492</v>
      </c>
      <c r="D109" s="5" t="s">
        <v>4</v>
      </c>
      <c r="E109" s="15" t="s">
        <v>493</v>
      </c>
      <c r="F109" s="5" t="s">
        <v>5</v>
      </c>
      <c r="G109" s="7">
        <v>450</v>
      </c>
      <c r="H109" s="5">
        <v>930</v>
      </c>
      <c r="I109" s="4">
        <v>450</v>
      </c>
      <c r="J109" s="7">
        <f t="shared" si="11"/>
        <v>202500</v>
      </c>
      <c r="K109" s="23" t="s">
        <v>494</v>
      </c>
      <c r="L109" s="23" t="s">
        <v>495</v>
      </c>
      <c r="M109" s="23" t="s">
        <v>6</v>
      </c>
      <c r="N109" s="22" t="s">
        <v>496</v>
      </c>
      <c r="Q109" s="24">
        <v>450</v>
      </c>
      <c r="R109" s="24">
        <f t="shared" si="12"/>
        <v>202500</v>
      </c>
      <c r="S109" s="24">
        <v>0</v>
      </c>
      <c r="T109" s="24">
        <f t="shared" si="13"/>
        <v>0</v>
      </c>
      <c r="V109" s="1">
        <f t="shared" si="10"/>
        <v>0</v>
      </c>
    </row>
    <row r="110" spans="1:22" ht="101.25" hidden="1" customHeight="1" x14ac:dyDescent="0.3">
      <c r="A110" s="5">
        <v>154</v>
      </c>
      <c r="B110" s="4">
        <v>33661114</v>
      </c>
      <c r="C110" s="26" t="s">
        <v>497</v>
      </c>
      <c r="D110" s="5" t="s">
        <v>4</v>
      </c>
      <c r="E110" s="15" t="s">
        <v>498</v>
      </c>
      <c r="F110" s="5" t="s">
        <v>5</v>
      </c>
      <c r="G110" s="7">
        <v>450</v>
      </c>
      <c r="H110" s="5">
        <v>13200</v>
      </c>
      <c r="I110" s="4">
        <v>10000</v>
      </c>
      <c r="J110" s="7">
        <f t="shared" si="11"/>
        <v>4500000</v>
      </c>
      <c r="K110" s="23" t="s">
        <v>499</v>
      </c>
      <c r="L110" s="23" t="s">
        <v>500</v>
      </c>
      <c r="M110" s="23" t="s">
        <v>6</v>
      </c>
      <c r="Q110" s="24">
        <v>10000</v>
      </c>
      <c r="R110" s="24">
        <f t="shared" si="12"/>
        <v>4500000</v>
      </c>
      <c r="S110" s="24">
        <v>0</v>
      </c>
      <c r="T110" s="24">
        <f t="shared" si="13"/>
        <v>0</v>
      </c>
      <c r="V110" s="1">
        <f t="shared" si="10"/>
        <v>0</v>
      </c>
    </row>
    <row r="111" spans="1:22" ht="101.25" customHeight="1" x14ac:dyDescent="0.3">
      <c r="A111" s="5">
        <v>155</v>
      </c>
      <c r="B111" s="4">
        <v>33621160</v>
      </c>
      <c r="C111" s="26" t="s">
        <v>501</v>
      </c>
      <c r="D111" s="5" t="s">
        <v>4</v>
      </c>
      <c r="E111" s="15" t="s">
        <v>502</v>
      </c>
      <c r="F111" s="5" t="s">
        <v>5</v>
      </c>
      <c r="G111" s="7">
        <v>1000</v>
      </c>
      <c r="H111" s="20">
        <f>100+70</f>
        <v>170</v>
      </c>
      <c r="I111" s="4">
        <v>600</v>
      </c>
      <c r="J111" s="7">
        <f t="shared" si="11"/>
        <v>600000</v>
      </c>
      <c r="K111" s="23" t="s">
        <v>503</v>
      </c>
      <c r="L111" s="23" t="s">
        <v>504</v>
      </c>
      <c r="M111" s="23" t="s">
        <v>6</v>
      </c>
      <c r="Q111" s="24">
        <v>0</v>
      </c>
      <c r="R111" s="24">
        <f t="shared" si="12"/>
        <v>0</v>
      </c>
      <c r="S111" s="24">
        <v>600</v>
      </c>
      <c r="T111" s="24">
        <f t="shared" si="13"/>
        <v>600000</v>
      </c>
      <c r="V111" s="1">
        <f t="shared" si="10"/>
        <v>0</v>
      </c>
    </row>
    <row r="112" spans="1:22" ht="101.25" hidden="1" customHeight="1" x14ac:dyDescent="0.3">
      <c r="A112" s="5">
        <v>156</v>
      </c>
      <c r="B112" s="4">
        <v>33661112</v>
      </c>
      <c r="C112" s="26" t="s">
        <v>505</v>
      </c>
      <c r="D112" s="5" t="s">
        <v>4</v>
      </c>
      <c r="E112" s="15" t="s">
        <v>506</v>
      </c>
      <c r="F112" s="5" t="s">
        <v>5</v>
      </c>
      <c r="G112" s="7">
        <v>370</v>
      </c>
      <c r="H112" s="5">
        <v>3100</v>
      </c>
      <c r="I112" s="4">
        <v>3100</v>
      </c>
      <c r="J112" s="7">
        <f t="shared" si="11"/>
        <v>1147000</v>
      </c>
      <c r="K112" s="23" t="s">
        <v>507</v>
      </c>
      <c r="L112" s="23" t="s">
        <v>508</v>
      </c>
      <c r="M112" s="23" t="s">
        <v>6</v>
      </c>
      <c r="Q112" s="24">
        <v>2400</v>
      </c>
      <c r="R112" s="24">
        <f t="shared" si="12"/>
        <v>888000</v>
      </c>
      <c r="S112" s="24">
        <v>700</v>
      </c>
      <c r="T112" s="24">
        <f t="shared" si="13"/>
        <v>259000</v>
      </c>
      <c r="V112" s="1">
        <f t="shared" si="10"/>
        <v>0</v>
      </c>
    </row>
    <row r="113" spans="1:22" ht="101.25" customHeight="1" x14ac:dyDescent="0.3">
      <c r="A113" s="5">
        <v>157</v>
      </c>
      <c r="B113" s="4">
        <v>33651123</v>
      </c>
      <c r="C113" s="26" t="s">
        <v>509</v>
      </c>
      <c r="D113" s="5" t="s">
        <v>4</v>
      </c>
      <c r="E113" s="15" t="s">
        <v>510</v>
      </c>
      <c r="F113" s="5" t="s">
        <v>5</v>
      </c>
      <c r="G113" s="7">
        <v>250</v>
      </c>
      <c r="H113" s="20">
        <f>7000+1500</f>
        <v>8500</v>
      </c>
      <c r="I113" s="4">
        <v>8500</v>
      </c>
      <c r="J113" s="7">
        <f t="shared" si="11"/>
        <v>2125000</v>
      </c>
      <c r="K113" s="23" t="s">
        <v>511</v>
      </c>
      <c r="L113" s="23" t="s">
        <v>512</v>
      </c>
      <c r="M113" s="23" t="s">
        <v>6</v>
      </c>
      <c r="Q113" s="24">
        <v>0</v>
      </c>
      <c r="R113" s="24">
        <f t="shared" si="12"/>
        <v>0</v>
      </c>
      <c r="S113" s="24">
        <v>8500</v>
      </c>
      <c r="T113" s="24">
        <f t="shared" si="13"/>
        <v>2125000</v>
      </c>
      <c r="V113" s="1">
        <f t="shared" si="10"/>
        <v>0</v>
      </c>
    </row>
    <row r="114" spans="1:22" ht="101.25" customHeight="1" x14ac:dyDescent="0.3">
      <c r="A114" s="5">
        <v>158</v>
      </c>
      <c r="B114" s="4">
        <v>33661153</v>
      </c>
      <c r="C114" s="26" t="s">
        <v>513</v>
      </c>
      <c r="D114" s="5" t="s">
        <v>4</v>
      </c>
      <c r="E114" s="15" t="s">
        <v>514</v>
      </c>
      <c r="F114" s="5" t="s">
        <v>5</v>
      </c>
      <c r="G114" s="7">
        <v>69.3</v>
      </c>
      <c r="H114" s="20">
        <f>17000+6000</f>
        <v>23000</v>
      </c>
      <c r="I114" s="4">
        <v>29000</v>
      </c>
      <c r="J114" s="7">
        <f t="shared" si="11"/>
        <v>2009700</v>
      </c>
      <c r="K114" s="23" t="s">
        <v>515</v>
      </c>
      <c r="L114" s="23" t="s">
        <v>516</v>
      </c>
      <c r="M114" s="23" t="s">
        <v>6</v>
      </c>
      <c r="Q114" s="24">
        <v>11000</v>
      </c>
      <c r="R114" s="24">
        <f t="shared" si="12"/>
        <v>762300</v>
      </c>
      <c r="S114" s="24">
        <v>18000</v>
      </c>
      <c r="T114" s="24">
        <f t="shared" si="13"/>
        <v>1247400</v>
      </c>
      <c r="V114" s="1">
        <f t="shared" si="10"/>
        <v>0</v>
      </c>
    </row>
    <row r="115" spans="1:22" ht="101.25" hidden="1" customHeight="1" x14ac:dyDescent="0.3">
      <c r="A115" s="5">
        <v>159</v>
      </c>
      <c r="B115" s="4">
        <v>33691136</v>
      </c>
      <c r="C115" s="26" t="s">
        <v>517</v>
      </c>
      <c r="D115" s="5" t="s">
        <v>4</v>
      </c>
      <c r="E115" s="15" t="s">
        <v>518</v>
      </c>
      <c r="F115" s="5" t="s">
        <v>5</v>
      </c>
      <c r="G115" s="7">
        <v>296.39999999999998</v>
      </c>
      <c r="H115" s="5">
        <v>3000</v>
      </c>
      <c r="I115" s="4">
        <v>3000</v>
      </c>
      <c r="J115" s="7">
        <f t="shared" si="11"/>
        <v>889199.99999999988</v>
      </c>
      <c r="K115" s="23" t="s">
        <v>519</v>
      </c>
      <c r="L115" s="23" t="s">
        <v>520</v>
      </c>
      <c r="M115" s="23" t="s">
        <v>6</v>
      </c>
      <c r="Q115" s="24">
        <v>3000</v>
      </c>
      <c r="R115" s="24">
        <f t="shared" si="12"/>
        <v>889199.99999999988</v>
      </c>
      <c r="S115" s="24">
        <v>0</v>
      </c>
      <c r="T115" s="24">
        <f t="shared" si="13"/>
        <v>0</v>
      </c>
      <c r="V115" s="1">
        <f t="shared" si="10"/>
        <v>0</v>
      </c>
    </row>
    <row r="116" spans="1:22" ht="101.25" hidden="1" customHeight="1" x14ac:dyDescent="0.3">
      <c r="A116" s="5">
        <v>160</v>
      </c>
      <c r="B116" s="4">
        <v>33691176</v>
      </c>
      <c r="C116" s="26" t="s">
        <v>521</v>
      </c>
      <c r="D116" s="5" t="s">
        <v>4</v>
      </c>
      <c r="E116" s="15" t="s">
        <v>522</v>
      </c>
      <c r="F116" s="5" t="s">
        <v>5</v>
      </c>
      <c r="G116" s="7">
        <v>1400</v>
      </c>
      <c r="H116" s="5">
        <v>1350</v>
      </c>
      <c r="I116" s="4">
        <v>1300</v>
      </c>
      <c r="J116" s="7">
        <f t="shared" si="11"/>
        <v>1820000</v>
      </c>
      <c r="K116" s="23" t="s">
        <v>523</v>
      </c>
      <c r="L116" s="23" t="s">
        <v>524</v>
      </c>
      <c r="M116" s="23" t="s">
        <v>6</v>
      </c>
      <c r="Q116" s="24">
        <v>1300</v>
      </c>
      <c r="R116" s="24">
        <f t="shared" si="12"/>
        <v>1820000</v>
      </c>
      <c r="S116" s="24">
        <v>0</v>
      </c>
      <c r="T116" s="24">
        <f t="shared" si="13"/>
        <v>0</v>
      </c>
      <c r="V116" s="1">
        <f t="shared" si="10"/>
        <v>0</v>
      </c>
    </row>
    <row r="117" spans="1:22" ht="101.25" customHeight="1" x14ac:dyDescent="0.3">
      <c r="A117" s="5">
        <v>161</v>
      </c>
      <c r="B117" s="4">
        <v>33691112</v>
      </c>
      <c r="C117" s="26" t="s">
        <v>525</v>
      </c>
      <c r="D117" s="5" t="s">
        <v>4</v>
      </c>
      <c r="E117" s="15" t="s">
        <v>526</v>
      </c>
      <c r="F117" s="5" t="s">
        <v>5</v>
      </c>
      <c r="G117" s="7">
        <v>269.67</v>
      </c>
      <c r="H117" s="20">
        <f>11500+500</f>
        <v>12000</v>
      </c>
      <c r="I117" s="4">
        <v>12000</v>
      </c>
      <c r="J117" s="7">
        <f t="shared" si="11"/>
        <v>3236040</v>
      </c>
      <c r="K117" s="23" t="s">
        <v>527</v>
      </c>
      <c r="L117" s="23" t="s">
        <v>528</v>
      </c>
      <c r="M117" s="23" t="s">
        <v>6</v>
      </c>
      <c r="Q117" s="24">
        <v>5600</v>
      </c>
      <c r="R117" s="24">
        <f t="shared" si="12"/>
        <v>1510152</v>
      </c>
      <c r="S117" s="24">
        <v>6400</v>
      </c>
      <c r="T117" s="24">
        <f t="shared" si="13"/>
        <v>1725888</v>
      </c>
      <c r="V117" s="1">
        <f t="shared" si="10"/>
        <v>0</v>
      </c>
    </row>
    <row r="118" spans="1:22" ht="101.25" hidden="1" customHeight="1" x14ac:dyDescent="0.3">
      <c r="A118" s="5">
        <v>162</v>
      </c>
      <c r="B118" s="4">
        <v>33691136</v>
      </c>
      <c r="C118" s="26" t="s">
        <v>529</v>
      </c>
      <c r="D118" s="5" t="s">
        <v>4</v>
      </c>
      <c r="E118" s="15" t="s">
        <v>530</v>
      </c>
      <c r="F118" s="5" t="s">
        <v>5</v>
      </c>
      <c r="G118" s="7">
        <v>249.48</v>
      </c>
      <c r="H118" s="5">
        <v>56300</v>
      </c>
      <c r="I118" s="4">
        <v>60000</v>
      </c>
      <c r="J118" s="7">
        <f t="shared" si="11"/>
        <v>14968800</v>
      </c>
      <c r="K118" s="23" t="s">
        <v>531</v>
      </c>
      <c r="L118" s="23" t="s">
        <v>532</v>
      </c>
      <c r="M118" s="23" t="s">
        <v>6</v>
      </c>
      <c r="Q118" s="24">
        <v>60000</v>
      </c>
      <c r="R118" s="24">
        <f t="shared" si="12"/>
        <v>14968800</v>
      </c>
      <c r="S118" s="24">
        <v>0</v>
      </c>
      <c r="T118" s="24">
        <f t="shared" si="13"/>
        <v>0</v>
      </c>
      <c r="V118" s="1">
        <f t="shared" si="10"/>
        <v>0</v>
      </c>
    </row>
    <row r="119" spans="1:22" ht="101.25" customHeight="1" x14ac:dyDescent="0.3">
      <c r="A119" s="5">
        <v>163</v>
      </c>
      <c r="B119" s="4">
        <v>33691176</v>
      </c>
      <c r="C119" s="26" t="s">
        <v>533</v>
      </c>
      <c r="D119" s="5" t="s">
        <v>4</v>
      </c>
      <c r="E119" s="15" t="s">
        <v>534</v>
      </c>
      <c r="F119" s="5" t="s">
        <v>5</v>
      </c>
      <c r="G119" s="7">
        <v>236.41</v>
      </c>
      <c r="H119" s="20">
        <f>12500+1000</f>
        <v>13500</v>
      </c>
      <c r="I119" s="4">
        <v>18000</v>
      </c>
      <c r="J119" s="7">
        <f t="shared" si="11"/>
        <v>4255380</v>
      </c>
      <c r="K119" s="23" t="s">
        <v>535</v>
      </c>
      <c r="L119" s="23" t="s">
        <v>536</v>
      </c>
      <c r="M119" s="23" t="s">
        <v>6</v>
      </c>
      <c r="Q119" s="24">
        <v>0</v>
      </c>
      <c r="R119" s="24">
        <f t="shared" si="12"/>
        <v>0</v>
      </c>
      <c r="S119" s="24">
        <v>18000</v>
      </c>
      <c r="T119" s="24">
        <f t="shared" si="13"/>
        <v>4255380</v>
      </c>
      <c r="V119" s="1">
        <f t="shared" si="10"/>
        <v>0</v>
      </c>
    </row>
    <row r="120" spans="1:22" ht="101.25" hidden="1" customHeight="1" x14ac:dyDescent="0.3">
      <c r="A120" s="5">
        <v>164</v>
      </c>
      <c r="B120" s="4">
        <v>33691176</v>
      </c>
      <c r="C120" s="26" t="s">
        <v>537</v>
      </c>
      <c r="D120" s="5" t="s">
        <v>4</v>
      </c>
      <c r="E120" s="15" t="s">
        <v>538</v>
      </c>
      <c r="F120" s="5" t="s">
        <v>5</v>
      </c>
      <c r="G120" s="7">
        <v>250.66</v>
      </c>
      <c r="H120" s="5">
        <v>3150</v>
      </c>
      <c r="I120" s="4">
        <v>6200</v>
      </c>
      <c r="J120" s="7">
        <f t="shared" si="11"/>
        <v>1554092</v>
      </c>
      <c r="K120" s="23" t="s">
        <v>539</v>
      </c>
      <c r="L120" s="23" t="s">
        <v>540</v>
      </c>
      <c r="M120" s="23" t="s">
        <v>6</v>
      </c>
      <c r="Q120" s="24">
        <v>6200</v>
      </c>
      <c r="R120" s="24">
        <f t="shared" si="12"/>
        <v>1554092</v>
      </c>
      <c r="S120" s="24">
        <v>0</v>
      </c>
      <c r="T120" s="24">
        <f t="shared" si="13"/>
        <v>0</v>
      </c>
      <c r="V120" s="1">
        <f t="shared" si="10"/>
        <v>0</v>
      </c>
    </row>
    <row r="121" spans="1:22" ht="101.25" hidden="1" customHeight="1" x14ac:dyDescent="0.3">
      <c r="A121" s="5">
        <v>165</v>
      </c>
      <c r="B121" s="4">
        <v>33691176</v>
      </c>
      <c r="C121" s="26" t="s">
        <v>541</v>
      </c>
      <c r="D121" s="5" t="s">
        <v>4</v>
      </c>
      <c r="E121" s="15" t="s">
        <v>542</v>
      </c>
      <c r="F121" s="5" t="s">
        <v>5</v>
      </c>
      <c r="G121" s="7">
        <v>51720</v>
      </c>
      <c r="H121" s="5">
        <v>110</v>
      </c>
      <c r="I121" s="4">
        <v>260</v>
      </c>
      <c r="J121" s="7">
        <f t="shared" si="11"/>
        <v>13447200</v>
      </c>
      <c r="K121" s="23" t="s">
        <v>543</v>
      </c>
      <c r="L121" s="23" t="s">
        <v>544</v>
      </c>
      <c r="M121" s="23" t="s">
        <v>6</v>
      </c>
      <c r="N121" s="22" t="s">
        <v>545</v>
      </c>
      <c r="Q121" s="24">
        <v>60</v>
      </c>
      <c r="R121" s="24">
        <f t="shared" si="12"/>
        <v>3103200</v>
      </c>
      <c r="S121" s="24">
        <v>200</v>
      </c>
      <c r="T121" s="24">
        <f t="shared" si="13"/>
        <v>10344000</v>
      </c>
      <c r="V121" s="1">
        <f t="shared" si="10"/>
        <v>0</v>
      </c>
    </row>
    <row r="122" spans="1:22" ht="101.25" hidden="1" customHeight="1" x14ac:dyDescent="0.3">
      <c r="A122" s="5">
        <v>168</v>
      </c>
      <c r="B122" s="4">
        <v>33671114</v>
      </c>
      <c r="C122" s="26" t="s">
        <v>548</v>
      </c>
      <c r="D122" s="5" t="s">
        <v>4</v>
      </c>
      <c r="E122" s="15" t="s">
        <v>549</v>
      </c>
      <c r="F122" s="5" t="s">
        <v>5</v>
      </c>
      <c r="G122" s="7">
        <v>36.799999999999997</v>
      </c>
      <c r="H122" s="5">
        <v>2100</v>
      </c>
      <c r="I122" s="4">
        <v>2400</v>
      </c>
      <c r="J122" s="7">
        <f t="shared" si="11"/>
        <v>88320</v>
      </c>
      <c r="K122" s="23" t="s">
        <v>550</v>
      </c>
      <c r="L122" s="23" t="s">
        <v>551</v>
      </c>
      <c r="M122" s="23" t="s">
        <v>6</v>
      </c>
      <c r="Q122" s="24">
        <v>2400</v>
      </c>
      <c r="R122" s="24">
        <f t="shared" si="12"/>
        <v>88320</v>
      </c>
      <c r="S122" s="24">
        <v>0</v>
      </c>
      <c r="T122" s="24">
        <f t="shared" si="13"/>
        <v>0</v>
      </c>
      <c r="V122" s="1">
        <f t="shared" si="10"/>
        <v>0</v>
      </c>
    </row>
    <row r="123" spans="1:22" ht="101.25" hidden="1" customHeight="1" x14ac:dyDescent="0.3">
      <c r="A123" s="5">
        <v>169</v>
      </c>
      <c r="B123" s="4">
        <v>33691176</v>
      </c>
      <c r="C123" s="26" t="s">
        <v>552</v>
      </c>
      <c r="D123" s="5" t="s">
        <v>4</v>
      </c>
      <c r="E123" s="15" t="s">
        <v>553</v>
      </c>
      <c r="F123" s="5" t="s">
        <v>5</v>
      </c>
      <c r="G123" s="7">
        <v>905</v>
      </c>
      <c r="H123" s="5">
        <v>20</v>
      </c>
      <c r="I123" s="4">
        <v>40</v>
      </c>
      <c r="J123" s="7">
        <f t="shared" si="11"/>
        <v>36200</v>
      </c>
      <c r="K123" s="23" t="s">
        <v>554</v>
      </c>
      <c r="L123" s="23" t="s">
        <v>555</v>
      </c>
      <c r="M123" s="23" t="s">
        <v>6</v>
      </c>
      <c r="Q123" s="24">
        <v>0</v>
      </c>
      <c r="R123" s="24">
        <f t="shared" si="12"/>
        <v>0</v>
      </c>
      <c r="S123" s="24">
        <v>40</v>
      </c>
      <c r="T123" s="24">
        <f t="shared" si="13"/>
        <v>36200</v>
      </c>
      <c r="V123" s="1">
        <f t="shared" si="10"/>
        <v>0</v>
      </c>
    </row>
    <row r="124" spans="1:22" ht="101.25" hidden="1" customHeight="1" x14ac:dyDescent="0.3">
      <c r="A124" s="5">
        <v>170</v>
      </c>
      <c r="B124" s="4">
        <v>33611440</v>
      </c>
      <c r="C124" s="26" t="s">
        <v>556</v>
      </c>
      <c r="D124" s="5" t="s">
        <v>4</v>
      </c>
      <c r="E124" s="15" t="s">
        <v>557</v>
      </c>
      <c r="F124" s="5" t="s">
        <v>5</v>
      </c>
      <c r="G124" s="7">
        <v>229</v>
      </c>
      <c r="H124" s="5">
        <v>300</v>
      </c>
      <c r="I124" s="4">
        <v>750</v>
      </c>
      <c r="J124" s="7">
        <f t="shared" si="11"/>
        <v>171750</v>
      </c>
      <c r="K124" s="23" t="s">
        <v>558</v>
      </c>
      <c r="L124" s="23" t="s">
        <v>559</v>
      </c>
      <c r="M124" s="23" t="s">
        <v>6</v>
      </c>
      <c r="Q124" s="24">
        <v>0</v>
      </c>
      <c r="R124" s="24">
        <f t="shared" si="12"/>
        <v>0</v>
      </c>
      <c r="S124" s="24">
        <v>750</v>
      </c>
      <c r="T124" s="24">
        <f t="shared" si="13"/>
        <v>171750</v>
      </c>
      <c r="V124" s="1">
        <f t="shared" si="10"/>
        <v>0</v>
      </c>
    </row>
    <row r="125" spans="1:22" ht="101.25" hidden="1" customHeight="1" x14ac:dyDescent="0.3">
      <c r="A125" s="5">
        <v>171</v>
      </c>
      <c r="B125" s="4">
        <v>33691175</v>
      </c>
      <c r="C125" s="26" t="s">
        <v>560</v>
      </c>
      <c r="D125" s="5" t="s">
        <v>4</v>
      </c>
      <c r="E125" s="15" t="s">
        <v>561</v>
      </c>
      <c r="F125" s="5" t="s">
        <v>5</v>
      </c>
      <c r="G125" s="7">
        <v>122</v>
      </c>
      <c r="H125" s="5">
        <v>5000</v>
      </c>
      <c r="I125" s="4">
        <v>4000</v>
      </c>
      <c r="J125" s="7">
        <f t="shared" si="11"/>
        <v>488000</v>
      </c>
      <c r="K125" s="23" t="s">
        <v>562</v>
      </c>
      <c r="L125" s="23" t="s">
        <v>563</v>
      </c>
      <c r="M125" s="23" t="s">
        <v>6</v>
      </c>
      <c r="Q125" s="24">
        <v>0</v>
      </c>
      <c r="R125" s="24">
        <f t="shared" si="12"/>
        <v>0</v>
      </c>
      <c r="S125" s="24">
        <v>4000</v>
      </c>
      <c r="T125" s="24">
        <f t="shared" si="13"/>
        <v>488000</v>
      </c>
      <c r="V125" s="1">
        <f t="shared" si="10"/>
        <v>0</v>
      </c>
    </row>
    <row r="126" spans="1:22" ht="101.25" hidden="1" customHeight="1" x14ac:dyDescent="0.3">
      <c r="A126" s="5">
        <v>172</v>
      </c>
      <c r="B126" s="4">
        <v>33661111</v>
      </c>
      <c r="C126" s="26" t="s">
        <v>564</v>
      </c>
      <c r="D126" s="5" t="s">
        <v>4</v>
      </c>
      <c r="E126" s="15" t="s">
        <v>565</v>
      </c>
      <c r="F126" s="5" t="s">
        <v>5</v>
      </c>
      <c r="G126" s="7">
        <v>1720</v>
      </c>
      <c r="H126" s="5">
        <v>60</v>
      </c>
      <c r="I126" s="4">
        <v>50</v>
      </c>
      <c r="J126" s="7">
        <f t="shared" si="11"/>
        <v>86000</v>
      </c>
      <c r="K126" s="23" t="s">
        <v>566</v>
      </c>
      <c r="L126" s="23" t="s">
        <v>567</v>
      </c>
      <c r="M126" s="23" t="s">
        <v>39</v>
      </c>
      <c r="Q126" s="24">
        <v>50</v>
      </c>
      <c r="R126" s="24">
        <f t="shared" si="12"/>
        <v>86000</v>
      </c>
      <c r="S126" s="24">
        <v>0</v>
      </c>
      <c r="T126" s="24">
        <f t="shared" si="13"/>
        <v>0</v>
      </c>
      <c r="V126" s="1">
        <f t="shared" si="10"/>
        <v>0</v>
      </c>
    </row>
    <row r="127" spans="1:22" ht="101.25" hidden="1" customHeight="1" x14ac:dyDescent="0.3">
      <c r="A127" s="5">
        <v>173</v>
      </c>
      <c r="B127" s="4">
        <v>33661170</v>
      </c>
      <c r="C127" s="26" t="s">
        <v>568</v>
      </c>
      <c r="D127" s="5" t="s">
        <v>4</v>
      </c>
      <c r="E127" s="15" t="s">
        <v>569</v>
      </c>
      <c r="F127" s="5" t="s">
        <v>5</v>
      </c>
      <c r="G127" s="7">
        <v>56</v>
      </c>
      <c r="H127" s="5">
        <v>1000</v>
      </c>
      <c r="I127" s="4">
        <v>1000</v>
      </c>
      <c r="J127" s="7">
        <f t="shared" si="11"/>
        <v>56000</v>
      </c>
      <c r="K127" s="23" t="s">
        <v>570</v>
      </c>
      <c r="L127" s="23" t="s">
        <v>571</v>
      </c>
      <c r="M127" s="23" t="s">
        <v>6</v>
      </c>
      <c r="Q127" s="24">
        <v>1000</v>
      </c>
      <c r="R127" s="24">
        <f t="shared" si="12"/>
        <v>56000</v>
      </c>
      <c r="S127" s="24">
        <v>0</v>
      </c>
      <c r="T127" s="24">
        <f t="shared" si="13"/>
        <v>0</v>
      </c>
      <c r="V127" s="1">
        <f t="shared" si="10"/>
        <v>0</v>
      </c>
    </row>
    <row r="128" spans="1:22" ht="101.25" hidden="1" customHeight="1" x14ac:dyDescent="0.3">
      <c r="A128" s="5">
        <v>174</v>
      </c>
      <c r="B128" s="4">
        <v>33691138</v>
      </c>
      <c r="C128" s="26" t="s">
        <v>572</v>
      </c>
      <c r="D128" s="5" t="s">
        <v>4</v>
      </c>
      <c r="E128" s="15" t="s">
        <v>573</v>
      </c>
      <c r="F128" s="5" t="s">
        <v>5</v>
      </c>
      <c r="G128" s="7">
        <v>37.9</v>
      </c>
      <c r="H128" s="5">
        <f>4500+1800</f>
        <v>6300</v>
      </c>
      <c r="I128" s="4">
        <v>7200</v>
      </c>
      <c r="J128" s="7">
        <f t="shared" si="11"/>
        <v>272880</v>
      </c>
      <c r="K128" s="23" t="s">
        <v>574</v>
      </c>
      <c r="L128" s="23" t="s">
        <v>575</v>
      </c>
      <c r="M128" s="23" t="s">
        <v>6</v>
      </c>
      <c r="Q128" s="24">
        <v>500</v>
      </c>
      <c r="R128" s="24">
        <f t="shared" si="12"/>
        <v>18950</v>
      </c>
      <c r="S128" s="24">
        <v>6700</v>
      </c>
      <c r="T128" s="24">
        <f t="shared" si="13"/>
        <v>253930</v>
      </c>
      <c r="V128" s="1">
        <f t="shared" si="10"/>
        <v>0</v>
      </c>
    </row>
    <row r="129" spans="1:22" ht="101.25" hidden="1" customHeight="1" x14ac:dyDescent="0.3">
      <c r="A129" s="5">
        <v>175</v>
      </c>
      <c r="B129" s="4">
        <v>33621590</v>
      </c>
      <c r="C129" s="26" t="s">
        <v>576</v>
      </c>
      <c r="D129" s="5" t="s">
        <v>4</v>
      </c>
      <c r="E129" s="15" t="s">
        <v>577</v>
      </c>
      <c r="F129" s="5" t="s">
        <v>5</v>
      </c>
      <c r="G129" s="7">
        <v>23.78</v>
      </c>
      <c r="H129" s="5">
        <v>22000</v>
      </c>
      <c r="I129" s="4">
        <v>24000</v>
      </c>
      <c r="J129" s="7">
        <f t="shared" si="11"/>
        <v>570720</v>
      </c>
      <c r="K129" s="23" t="s">
        <v>578</v>
      </c>
      <c r="L129" s="23" t="s">
        <v>579</v>
      </c>
      <c r="M129" s="23" t="s">
        <v>6</v>
      </c>
      <c r="Q129" s="24">
        <v>22000</v>
      </c>
      <c r="R129" s="24">
        <f t="shared" si="12"/>
        <v>523160</v>
      </c>
      <c r="S129" s="24">
        <v>2000</v>
      </c>
      <c r="T129" s="24">
        <f t="shared" si="13"/>
        <v>47560</v>
      </c>
      <c r="V129" s="1">
        <f t="shared" si="10"/>
        <v>0</v>
      </c>
    </row>
    <row r="130" spans="1:22" ht="101.25" hidden="1" customHeight="1" x14ac:dyDescent="0.3">
      <c r="A130" s="5">
        <v>176</v>
      </c>
      <c r="B130" s="4">
        <v>33691145</v>
      </c>
      <c r="C130" s="26" t="s">
        <v>580</v>
      </c>
      <c r="D130" s="5" t="s">
        <v>4</v>
      </c>
      <c r="E130" s="15" t="s">
        <v>581</v>
      </c>
      <c r="F130" s="5" t="s">
        <v>5</v>
      </c>
      <c r="G130" s="7">
        <v>31.7</v>
      </c>
      <c r="H130" s="5">
        <f>12100+1500</f>
        <v>13600</v>
      </c>
      <c r="I130" s="4">
        <v>14500</v>
      </c>
      <c r="J130" s="7">
        <f t="shared" ref="J130:J152" si="14">I130*G130</f>
        <v>459650</v>
      </c>
      <c r="K130" s="23" t="s">
        <v>582</v>
      </c>
      <c r="L130" s="23" t="s">
        <v>583</v>
      </c>
      <c r="M130" s="23" t="s">
        <v>6</v>
      </c>
      <c r="Q130" s="24">
        <v>14500</v>
      </c>
      <c r="R130" s="24">
        <f t="shared" ref="R130:R152" si="15">Q130*G130</f>
        <v>459650</v>
      </c>
      <c r="S130" s="24">
        <v>0</v>
      </c>
      <c r="T130" s="24">
        <f t="shared" ref="T130:T152" si="16">S130*G130</f>
        <v>0</v>
      </c>
      <c r="V130" s="1">
        <f t="shared" ref="V130:V152" si="17">I130-Q130-S130</f>
        <v>0</v>
      </c>
    </row>
    <row r="131" spans="1:22" ht="101.25" hidden="1" customHeight="1" x14ac:dyDescent="0.3">
      <c r="A131" s="5">
        <v>177</v>
      </c>
      <c r="B131" s="4">
        <v>33611220</v>
      </c>
      <c r="C131" s="26" t="s">
        <v>584</v>
      </c>
      <c r="D131" s="5" t="s">
        <v>4</v>
      </c>
      <c r="E131" s="15" t="s">
        <v>585</v>
      </c>
      <c r="F131" s="5" t="s">
        <v>5</v>
      </c>
      <c r="G131" s="7">
        <v>189</v>
      </c>
      <c r="H131" s="5">
        <v>100</v>
      </c>
      <c r="I131" s="4">
        <v>200</v>
      </c>
      <c r="J131" s="7">
        <f t="shared" si="14"/>
        <v>37800</v>
      </c>
      <c r="K131" s="23" t="s">
        <v>586</v>
      </c>
      <c r="L131" s="23" t="s">
        <v>587</v>
      </c>
      <c r="M131" s="23" t="s">
        <v>6</v>
      </c>
      <c r="Q131" s="24">
        <v>0</v>
      </c>
      <c r="R131" s="24">
        <f t="shared" si="15"/>
        <v>0</v>
      </c>
      <c r="S131" s="24">
        <v>200</v>
      </c>
      <c r="T131" s="24">
        <f t="shared" si="16"/>
        <v>37800</v>
      </c>
      <c r="V131" s="1">
        <f t="shared" si="17"/>
        <v>0</v>
      </c>
    </row>
    <row r="132" spans="1:22" ht="101.25" hidden="1" customHeight="1" x14ac:dyDescent="0.3">
      <c r="A132" s="5">
        <v>178</v>
      </c>
      <c r="B132" s="4">
        <v>33661127</v>
      </c>
      <c r="C132" s="26" t="s">
        <v>588</v>
      </c>
      <c r="D132" s="5" t="s">
        <v>4</v>
      </c>
      <c r="E132" s="15" t="s">
        <v>589</v>
      </c>
      <c r="F132" s="5" t="s">
        <v>5</v>
      </c>
      <c r="G132" s="7">
        <v>38.5</v>
      </c>
      <c r="H132" s="5">
        <v>23500</v>
      </c>
      <c r="I132" s="4">
        <v>27000</v>
      </c>
      <c r="J132" s="7">
        <f t="shared" si="14"/>
        <v>1039500</v>
      </c>
      <c r="K132" s="23" t="s">
        <v>590</v>
      </c>
      <c r="L132" s="23" t="s">
        <v>591</v>
      </c>
      <c r="M132" s="23" t="s">
        <v>6</v>
      </c>
      <c r="Q132" s="24">
        <v>19000</v>
      </c>
      <c r="R132" s="24">
        <f t="shared" si="15"/>
        <v>731500</v>
      </c>
      <c r="S132" s="24">
        <v>8000</v>
      </c>
      <c r="T132" s="24">
        <f t="shared" si="16"/>
        <v>308000</v>
      </c>
      <c r="V132" s="1">
        <f t="shared" si="17"/>
        <v>0</v>
      </c>
    </row>
    <row r="133" spans="1:22" ht="101.25" hidden="1" customHeight="1" x14ac:dyDescent="0.3">
      <c r="A133" s="5">
        <v>179</v>
      </c>
      <c r="B133" s="4">
        <v>33621540</v>
      </c>
      <c r="C133" s="26" t="s">
        <v>592</v>
      </c>
      <c r="D133" s="5" t="s">
        <v>4</v>
      </c>
      <c r="E133" s="15" t="s">
        <v>593</v>
      </c>
      <c r="F133" s="5" t="s">
        <v>5</v>
      </c>
      <c r="G133" s="7">
        <v>28.9</v>
      </c>
      <c r="H133" s="5">
        <v>2500</v>
      </c>
      <c r="I133" s="4">
        <v>2400</v>
      </c>
      <c r="J133" s="7">
        <f t="shared" si="14"/>
        <v>69360</v>
      </c>
      <c r="K133" s="23" t="s">
        <v>594</v>
      </c>
      <c r="L133" s="23" t="s">
        <v>595</v>
      </c>
      <c r="M133" s="23" t="s">
        <v>6</v>
      </c>
      <c r="Q133" s="24">
        <v>2400</v>
      </c>
      <c r="R133" s="24">
        <f t="shared" si="15"/>
        <v>69360</v>
      </c>
      <c r="S133" s="24">
        <v>0</v>
      </c>
      <c r="T133" s="24">
        <f t="shared" si="16"/>
        <v>0</v>
      </c>
      <c r="V133" s="1">
        <f t="shared" si="17"/>
        <v>0</v>
      </c>
    </row>
    <row r="134" spans="1:22" ht="101.25" hidden="1" customHeight="1" x14ac:dyDescent="0.3">
      <c r="A134" s="5">
        <v>180</v>
      </c>
      <c r="B134" s="4">
        <v>33631200</v>
      </c>
      <c r="C134" s="26" t="s">
        <v>596</v>
      </c>
      <c r="D134" s="5" t="s">
        <v>4</v>
      </c>
      <c r="E134" s="15" t="s">
        <v>597</v>
      </c>
      <c r="F134" s="5" t="s">
        <v>5</v>
      </c>
      <c r="G134" s="7">
        <v>230</v>
      </c>
      <c r="H134" s="5">
        <v>1350</v>
      </c>
      <c r="I134" s="4">
        <v>1800</v>
      </c>
      <c r="J134" s="7">
        <f t="shared" si="14"/>
        <v>414000</v>
      </c>
      <c r="K134" s="23" t="s">
        <v>598</v>
      </c>
      <c r="L134" s="23" t="s">
        <v>599</v>
      </c>
      <c r="M134" s="23" t="s">
        <v>6</v>
      </c>
      <c r="Q134" s="24">
        <v>1600</v>
      </c>
      <c r="R134" s="24">
        <f t="shared" si="15"/>
        <v>368000</v>
      </c>
      <c r="S134" s="24">
        <v>200</v>
      </c>
      <c r="T134" s="24">
        <f t="shared" si="16"/>
        <v>46000</v>
      </c>
      <c r="V134" s="1">
        <f t="shared" si="17"/>
        <v>0</v>
      </c>
    </row>
    <row r="135" spans="1:22" ht="101.25" hidden="1" customHeight="1" x14ac:dyDescent="0.3">
      <c r="A135" s="5">
        <v>181</v>
      </c>
      <c r="B135" s="4">
        <v>33611150</v>
      </c>
      <c r="C135" s="26" t="s">
        <v>600</v>
      </c>
      <c r="D135" s="5" t="s">
        <v>4</v>
      </c>
      <c r="E135" s="15" t="s">
        <v>601</v>
      </c>
      <c r="F135" s="5" t="s">
        <v>5</v>
      </c>
      <c r="G135" s="7">
        <v>87</v>
      </c>
      <c r="H135" s="5">
        <v>1000</v>
      </c>
      <c r="I135" s="4">
        <v>5000</v>
      </c>
      <c r="J135" s="7">
        <f t="shared" si="14"/>
        <v>435000</v>
      </c>
      <c r="K135" s="23" t="s">
        <v>602</v>
      </c>
      <c r="L135" s="23" t="s">
        <v>603</v>
      </c>
      <c r="M135" s="23" t="s">
        <v>6</v>
      </c>
      <c r="Q135" s="24">
        <v>0</v>
      </c>
      <c r="R135" s="24">
        <f t="shared" si="15"/>
        <v>0</v>
      </c>
      <c r="S135" s="24">
        <v>5000</v>
      </c>
      <c r="T135" s="24">
        <f t="shared" si="16"/>
        <v>435000</v>
      </c>
      <c r="V135" s="1">
        <f t="shared" si="17"/>
        <v>0</v>
      </c>
    </row>
    <row r="136" spans="1:22" ht="101.25" hidden="1" customHeight="1" x14ac:dyDescent="0.3">
      <c r="A136" s="5">
        <v>182</v>
      </c>
      <c r="B136" s="4">
        <v>33621390</v>
      </c>
      <c r="C136" s="26" t="s">
        <v>604</v>
      </c>
      <c r="D136" s="5" t="s">
        <v>4</v>
      </c>
      <c r="E136" s="15" t="s">
        <v>605</v>
      </c>
      <c r="F136" s="5" t="s">
        <v>5</v>
      </c>
      <c r="G136" s="7">
        <v>69.7</v>
      </c>
      <c r="H136" s="5">
        <v>2000</v>
      </c>
      <c r="I136" s="4">
        <v>2700</v>
      </c>
      <c r="J136" s="7">
        <f t="shared" si="14"/>
        <v>188190</v>
      </c>
      <c r="K136" s="23" t="s">
        <v>606</v>
      </c>
      <c r="L136" s="23" t="s">
        <v>607</v>
      </c>
      <c r="M136" s="23" t="s">
        <v>6</v>
      </c>
      <c r="Q136" s="24">
        <v>2700</v>
      </c>
      <c r="R136" s="24">
        <f t="shared" si="15"/>
        <v>188190</v>
      </c>
      <c r="S136" s="24">
        <v>0</v>
      </c>
      <c r="T136" s="24">
        <f t="shared" si="16"/>
        <v>0</v>
      </c>
      <c r="V136" s="1">
        <f t="shared" si="17"/>
        <v>0</v>
      </c>
    </row>
    <row r="137" spans="1:22" ht="101.25" hidden="1" customHeight="1" x14ac:dyDescent="0.3">
      <c r="A137" s="5">
        <v>186</v>
      </c>
      <c r="B137" s="4">
        <v>33651143</v>
      </c>
      <c r="C137" s="26" t="s">
        <v>611</v>
      </c>
      <c r="D137" s="5" t="s">
        <v>4</v>
      </c>
      <c r="E137" s="15" t="s">
        <v>612</v>
      </c>
      <c r="F137" s="5" t="s">
        <v>5</v>
      </c>
      <c r="G137" s="7">
        <v>4900</v>
      </c>
      <c r="H137" s="5">
        <v>950</v>
      </c>
      <c r="I137" s="4">
        <v>450</v>
      </c>
      <c r="J137" s="7">
        <f t="shared" si="14"/>
        <v>2205000</v>
      </c>
      <c r="K137" s="23" t="s">
        <v>613</v>
      </c>
      <c r="L137" s="23" t="s">
        <v>614</v>
      </c>
      <c r="M137" s="23" t="s">
        <v>6</v>
      </c>
      <c r="Q137" s="24">
        <v>0</v>
      </c>
      <c r="R137" s="24">
        <f t="shared" si="15"/>
        <v>0</v>
      </c>
      <c r="S137" s="24">
        <v>450</v>
      </c>
      <c r="T137" s="24">
        <f t="shared" si="16"/>
        <v>2205000</v>
      </c>
      <c r="V137" s="1">
        <f t="shared" si="17"/>
        <v>0</v>
      </c>
    </row>
    <row r="138" spans="1:22" ht="101.25" hidden="1" customHeight="1" x14ac:dyDescent="0.3">
      <c r="A138" s="5">
        <v>187</v>
      </c>
      <c r="B138" s="4">
        <v>33651199</v>
      </c>
      <c r="C138" s="26" t="s">
        <v>615</v>
      </c>
      <c r="D138" s="5" t="s">
        <v>4</v>
      </c>
      <c r="E138" s="15" t="s">
        <v>616</v>
      </c>
      <c r="F138" s="5" t="s">
        <v>5</v>
      </c>
      <c r="G138" s="7">
        <v>5900</v>
      </c>
      <c r="H138" s="5">
        <v>800</v>
      </c>
      <c r="I138" s="4">
        <v>1000</v>
      </c>
      <c r="J138" s="7">
        <f t="shared" si="14"/>
        <v>5900000</v>
      </c>
      <c r="K138" s="23" t="s">
        <v>617</v>
      </c>
      <c r="L138" s="23" t="s">
        <v>618</v>
      </c>
      <c r="M138" s="23" t="s">
        <v>6</v>
      </c>
      <c r="N138" s="22" t="s">
        <v>619</v>
      </c>
      <c r="Q138" s="24">
        <v>780</v>
      </c>
      <c r="R138" s="24">
        <f t="shared" si="15"/>
        <v>4602000</v>
      </c>
      <c r="S138" s="24">
        <v>220</v>
      </c>
      <c r="T138" s="24">
        <f t="shared" si="16"/>
        <v>1298000</v>
      </c>
      <c r="V138" s="1">
        <f t="shared" si="17"/>
        <v>0</v>
      </c>
    </row>
    <row r="139" spans="1:22" ht="101.25" hidden="1" customHeight="1" x14ac:dyDescent="0.3">
      <c r="A139" s="5">
        <v>188</v>
      </c>
      <c r="B139" s="4">
        <v>33651111</v>
      </c>
      <c r="C139" s="26" t="s">
        <v>620</v>
      </c>
      <c r="D139" s="5" t="s">
        <v>4</v>
      </c>
      <c r="E139" s="15" t="s">
        <v>621</v>
      </c>
      <c r="F139" s="5" t="s">
        <v>5</v>
      </c>
      <c r="G139" s="7">
        <v>105</v>
      </c>
      <c r="H139" s="5">
        <v>1500</v>
      </c>
      <c r="I139" s="4">
        <v>1500</v>
      </c>
      <c r="J139" s="7">
        <f t="shared" si="14"/>
        <v>157500</v>
      </c>
      <c r="K139" s="23" t="s">
        <v>622</v>
      </c>
      <c r="L139" s="23" t="s">
        <v>623</v>
      </c>
      <c r="M139" s="23" t="s">
        <v>6</v>
      </c>
      <c r="N139" s="22" t="s">
        <v>624</v>
      </c>
      <c r="Q139" s="24">
        <v>0</v>
      </c>
      <c r="R139" s="24">
        <f t="shared" si="15"/>
        <v>0</v>
      </c>
      <c r="S139" s="24">
        <v>1500</v>
      </c>
      <c r="T139" s="24">
        <f t="shared" si="16"/>
        <v>157500</v>
      </c>
      <c r="V139" s="1">
        <f t="shared" si="17"/>
        <v>0</v>
      </c>
    </row>
    <row r="140" spans="1:22" ht="101.25" customHeight="1" x14ac:dyDescent="0.3">
      <c r="A140" s="5">
        <v>192</v>
      </c>
      <c r="B140" s="4">
        <v>33691136</v>
      </c>
      <c r="C140" s="26" t="s">
        <v>625</v>
      </c>
      <c r="D140" s="5" t="s">
        <v>100</v>
      </c>
      <c r="E140" s="15" t="s">
        <v>626</v>
      </c>
      <c r="F140" s="5" t="s">
        <v>5</v>
      </c>
      <c r="G140" s="7">
        <v>231.1</v>
      </c>
      <c r="H140" s="20">
        <f>64470+3000</f>
        <v>67470</v>
      </c>
      <c r="I140" s="4">
        <v>67000</v>
      </c>
      <c r="J140" s="7">
        <f t="shared" si="14"/>
        <v>15483700</v>
      </c>
      <c r="K140" s="23" t="s">
        <v>627</v>
      </c>
      <c r="L140" s="23" t="s">
        <v>628</v>
      </c>
      <c r="M140" s="23" t="s">
        <v>6</v>
      </c>
      <c r="N140" s="22" t="s">
        <v>629</v>
      </c>
      <c r="Q140" s="24">
        <v>0</v>
      </c>
      <c r="R140" s="24">
        <f t="shared" si="15"/>
        <v>0</v>
      </c>
      <c r="S140" s="24">
        <v>67000</v>
      </c>
      <c r="T140" s="24">
        <f t="shared" si="16"/>
        <v>15483700</v>
      </c>
      <c r="V140" s="1">
        <f t="shared" si="17"/>
        <v>0</v>
      </c>
    </row>
    <row r="141" spans="1:22" ht="101.25" customHeight="1" x14ac:dyDescent="0.3">
      <c r="A141" s="5">
        <v>193</v>
      </c>
      <c r="B141" s="4">
        <v>33651134</v>
      </c>
      <c r="C141" s="26" t="s">
        <v>630</v>
      </c>
      <c r="D141" s="5" t="s">
        <v>100</v>
      </c>
      <c r="E141" s="15" t="s">
        <v>631</v>
      </c>
      <c r="F141" s="5" t="s">
        <v>5</v>
      </c>
      <c r="G141" s="7">
        <v>389.9</v>
      </c>
      <c r="H141" s="20">
        <f>800+200</f>
        <v>1000</v>
      </c>
      <c r="I141" s="4">
        <v>2400</v>
      </c>
      <c r="J141" s="7">
        <f t="shared" si="14"/>
        <v>935760</v>
      </c>
      <c r="K141" s="23" t="s">
        <v>632</v>
      </c>
      <c r="L141" s="23" t="s">
        <v>633</v>
      </c>
      <c r="M141" s="23" t="s">
        <v>6</v>
      </c>
      <c r="Q141" s="24">
        <v>1000</v>
      </c>
      <c r="R141" s="24">
        <f t="shared" si="15"/>
        <v>389900</v>
      </c>
      <c r="S141" s="24">
        <v>1400</v>
      </c>
      <c r="T141" s="24">
        <f t="shared" si="16"/>
        <v>545860</v>
      </c>
      <c r="V141" s="1">
        <f t="shared" si="17"/>
        <v>0</v>
      </c>
    </row>
    <row r="142" spans="1:22" ht="101.25" hidden="1" customHeight="1" x14ac:dyDescent="0.3">
      <c r="A142" s="5">
        <v>194</v>
      </c>
      <c r="B142" s="4">
        <v>33691176</v>
      </c>
      <c r="C142" s="26" t="s">
        <v>634</v>
      </c>
      <c r="D142" s="5" t="s">
        <v>100</v>
      </c>
      <c r="E142" s="15" t="s">
        <v>635</v>
      </c>
      <c r="F142" s="5" t="s">
        <v>5</v>
      </c>
      <c r="G142" s="7">
        <v>417.9</v>
      </c>
      <c r="H142" s="5">
        <v>3000</v>
      </c>
      <c r="I142" s="4">
        <v>2500</v>
      </c>
      <c r="J142" s="7">
        <f t="shared" si="14"/>
        <v>1044750</v>
      </c>
      <c r="K142" s="23" t="s">
        <v>636</v>
      </c>
      <c r="L142" s="23" t="s">
        <v>637</v>
      </c>
      <c r="M142" s="23" t="s">
        <v>6</v>
      </c>
      <c r="Q142" s="24">
        <v>1100</v>
      </c>
      <c r="R142" s="24">
        <f t="shared" si="15"/>
        <v>459690</v>
      </c>
      <c r="S142" s="24">
        <v>1400</v>
      </c>
      <c r="T142" s="24">
        <f t="shared" si="16"/>
        <v>585060</v>
      </c>
      <c r="V142" s="1">
        <f t="shared" si="17"/>
        <v>0</v>
      </c>
    </row>
    <row r="143" spans="1:22" ht="101.25" hidden="1" customHeight="1" x14ac:dyDescent="0.3">
      <c r="A143" s="5">
        <v>195</v>
      </c>
      <c r="B143" s="4">
        <v>33661115</v>
      </c>
      <c r="C143" s="26" t="s">
        <v>638</v>
      </c>
      <c r="D143" s="5" t="s">
        <v>100</v>
      </c>
      <c r="E143" s="15" t="s">
        <v>639</v>
      </c>
      <c r="F143" s="5" t="s">
        <v>5</v>
      </c>
      <c r="G143" s="7">
        <v>304</v>
      </c>
      <c r="H143" s="5">
        <v>1250</v>
      </c>
      <c r="I143" s="4">
        <v>1200</v>
      </c>
      <c r="J143" s="7">
        <f t="shared" si="14"/>
        <v>364800</v>
      </c>
      <c r="K143" s="23" t="s">
        <v>640</v>
      </c>
      <c r="L143" s="23" t="s">
        <v>641</v>
      </c>
      <c r="M143" s="23" t="s">
        <v>6</v>
      </c>
      <c r="Q143" s="24">
        <v>1200</v>
      </c>
      <c r="R143" s="24">
        <f t="shared" si="15"/>
        <v>364800</v>
      </c>
      <c r="S143" s="24">
        <v>0</v>
      </c>
      <c r="T143" s="24">
        <f t="shared" si="16"/>
        <v>0</v>
      </c>
      <c r="V143" s="1">
        <f t="shared" si="17"/>
        <v>0</v>
      </c>
    </row>
    <row r="144" spans="1:22" ht="101.25" hidden="1" customHeight="1" x14ac:dyDescent="0.3">
      <c r="A144" s="5">
        <v>196</v>
      </c>
      <c r="B144" s="4">
        <v>33651114</v>
      </c>
      <c r="C144" s="26" t="s">
        <v>642</v>
      </c>
      <c r="D144" s="5"/>
      <c r="E144" s="15" t="s">
        <v>643</v>
      </c>
      <c r="F144" s="5" t="s">
        <v>5</v>
      </c>
      <c r="G144" s="7">
        <v>115</v>
      </c>
      <c r="H144" s="5">
        <v>200</v>
      </c>
      <c r="I144" s="4">
        <v>3000</v>
      </c>
      <c r="J144" s="7">
        <f t="shared" si="14"/>
        <v>345000</v>
      </c>
      <c r="K144" s="23" t="s">
        <v>644</v>
      </c>
      <c r="L144" s="23"/>
      <c r="M144" s="23"/>
      <c r="O144" s="14" t="s">
        <v>660</v>
      </c>
      <c r="Q144" s="24">
        <v>0</v>
      </c>
      <c r="R144" s="24">
        <f t="shared" si="15"/>
        <v>0</v>
      </c>
      <c r="S144" s="24">
        <v>3000</v>
      </c>
      <c r="T144" s="24">
        <f t="shared" si="16"/>
        <v>345000</v>
      </c>
      <c r="V144" s="1">
        <f t="shared" si="17"/>
        <v>0</v>
      </c>
    </row>
    <row r="145" spans="1:23" ht="101.25" hidden="1" customHeight="1" x14ac:dyDescent="0.3">
      <c r="A145" s="5">
        <v>197</v>
      </c>
      <c r="B145" s="4">
        <v>33691176</v>
      </c>
      <c r="C145" s="26" t="s">
        <v>645</v>
      </c>
      <c r="D145" s="5"/>
      <c r="E145" s="15" t="s">
        <v>646</v>
      </c>
      <c r="F145" s="5" t="s">
        <v>5</v>
      </c>
      <c r="G145" s="7">
        <v>820</v>
      </c>
      <c r="H145" s="5">
        <v>600</v>
      </c>
      <c r="I145" s="4">
        <v>600</v>
      </c>
      <c r="J145" s="7">
        <f t="shared" si="14"/>
        <v>492000</v>
      </c>
      <c r="K145" s="23" t="s">
        <v>647</v>
      </c>
      <c r="L145" s="23"/>
      <c r="M145" s="23"/>
      <c r="O145" s="14" t="s">
        <v>660</v>
      </c>
      <c r="Q145" s="24">
        <v>600</v>
      </c>
      <c r="R145" s="24">
        <f t="shared" si="15"/>
        <v>492000</v>
      </c>
      <c r="S145" s="24">
        <v>0</v>
      </c>
      <c r="T145" s="24">
        <f t="shared" si="16"/>
        <v>0</v>
      </c>
      <c r="V145" s="1">
        <f t="shared" si="17"/>
        <v>0</v>
      </c>
    </row>
    <row r="146" spans="1:23" ht="101.25" hidden="1" customHeight="1" x14ac:dyDescent="0.3">
      <c r="A146" s="5">
        <v>198</v>
      </c>
      <c r="B146" s="4">
        <v>33661122</v>
      </c>
      <c r="C146" s="26" t="s">
        <v>648</v>
      </c>
      <c r="D146" s="5"/>
      <c r="E146" s="15" t="s">
        <v>649</v>
      </c>
      <c r="F146" s="5" t="s">
        <v>5</v>
      </c>
      <c r="G146" s="7">
        <v>53.5</v>
      </c>
      <c r="H146" s="5">
        <v>1200</v>
      </c>
      <c r="I146" s="4">
        <v>1200</v>
      </c>
      <c r="J146" s="7">
        <f t="shared" si="14"/>
        <v>64200</v>
      </c>
      <c r="K146" s="23" t="s">
        <v>647</v>
      </c>
      <c r="L146" s="23"/>
      <c r="M146" s="23"/>
      <c r="O146" s="14" t="s">
        <v>660</v>
      </c>
      <c r="Q146" s="24">
        <v>0</v>
      </c>
      <c r="R146" s="24">
        <f t="shared" si="15"/>
        <v>0</v>
      </c>
      <c r="S146" s="24">
        <v>1200</v>
      </c>
      <c r="T146" s="24">
        <f t="shared" si="16"/>
        <v>64200</v>
      </c>
      <c r="V146" s="1">
        <f t="shared" si="17"/>
        <v>0</v>
      </c>
    </row>
    <row r="147" spans="1:23" ht="216.75" hidden="1" x14ac:dyDescent="0.3">
      <c r="A147" s="5"/>
      <c r="B147" s="4">
        <v>33621120</v>
      </c>
      <c r="C147" s="26" t="s">
        <v>414</v>
      </c>
      <c r="D147" s="5" t="s">
        <v>4</v>
      </c>
      <c r="E147" s="15" t="s">
        <v>669</v>
      </c>
      <c r="F147" s="5" t="s">
        <v>5</v>
      </c>
      <c r="G147" s="7">
        <v>1845</v>
      </c>
      <c r="H147" s="5"/>
      <c r="I147" s="4">
        <v>1200</v>
      </c>
      <c r="J147" s="7">
        <f t="shared" si="14"/>
        <v>2214000</v>
      </c>
      <c r="O147" s="14"/>
      <c r="Q147" s="24">
        <v>1200</v>
      </c>
      <c r="R147" s="24">
        <f t="shared" si="15"/>
        <v>2214000</v>
      </c>
      <c r="S147" s="24">
        <v>0</v>
      </c>
      <c r="T147" s="24">
        <f t="shared" si="16"/>
        <v>0</v>
      </c>
      <c r="V147" s="1">
        <f t="shared" si="17"/>
        <v>0</v>
      </c>
    </row>
    <row r="148" spans="1:23" hidden="1" x14ac:dyDescent="0.3">
      <c r="A148" s="5"/>
      <c r="B148" s="4"/>
      <c r="C148" s="26" t="s">
        <v>665</v>
      </c>
      <c r="D148" s="5"/>
      <c r="E148" s="15"/>
      <c r="F148" s="5" t="s">
        <v>5</v>
      </c>
      <c r="G148" s="7">
        <v>16000</v>
      </c>
      <c r="H148" s="5"/>
      <c r="I148" s="4">
        <v>50</v>
      </c>
      <c r="J148" s="7">
        <f t="shared" si="14"/>
        <v>800000</v>
      </c>
      <c r="O148" s="14"/>
      <c r="Q148" s="24">
        <v>50</v>
      </c>
      <c r="R148" s="24">
        <f t="shared" si="15"/>
        <v>800000</v>
      </c>
      <c r="S148" s="24">
        <v>0</v>
      </c>
      <c r="T148" s="24">
        <f t="shared" si="16"/>
        <v>0</v>
      </c>
      <c r="V148" s="1">
        <f t="shared" si="17"/>
        <v>0</v>
      </c>
    </row>
    <row r="149" spans="1:23" hidden="1" x14ac:dyDescent="0.3">
      <c r="A149" s="5"/>
      <c r="B149" s="4"/>
      <c r="C149" s="26" t="s">
        <v>666</v>
      </c>
      <c r="D149" s="5"/>
      <c r="E149" s="15"/>
      <c r="F149" s="5" t="s">
        <v>5</v>
      </c>
      <c r="G149" s="7">
        <v>16000</v>
      </c>
      <c r="H149" s="5"/>
      <c r="I149" s="4">
        <v>250</v>
      </c>
      <c r="J149" s="7">
        <f t="shared" si="14"/>
        <v>4000000</v>
      </c>
      <c r="O149" s="14"/>
      <c r="Q149" s="24">
        <v>250</v>
      </c>
      <c r="R149" s="24">
        <f t="shared" si="15"/>
        <v>4000000</v>
      </c>
      <c r="S149" s="24">
        <v>0</v>
      </c>
      <c r="T149" s="24">
        <f t="shared" si="16"/>
        <v>0</v>
      </c>
      <c r="V149" s="1">
        <f t="shared" si="17"/>
        <v>0</v>
      </c>
    </row>
    <row r="150" spans="1:23" hidden="1" x14ac:dyDescent="0.3">
      <c r="A150" s="5"/>
      <c r="B150" s="4"/>
      <c r="C150" s="26" t="s">
        <v>667</v>
      </c>
      <c r="D150" s="5"/>
      <c r="E150" s="15"/>
      <c r="F150" s="5" t="s">
        <v>5</v>
      </c>
      <c r="G150" s="7">
        <v>25</v>
      </c>
      <c r="H150" s="5">
        <v>96</v>
      </c>
      <c r="I150" s="4">
        <v>240</v>
      </c>
      <c r="J150" s="7">
        <f t="shared" si="14"/>
        <v>6000</v>
      </c>
      <c r="O150" s="14"/>
      <c r="Q150" s="24">
        <v>0</v>
      </c>
      <c r="R150" s="24">
        <f t="shared" si="15"/>
        <v>0</v>
      </c>
      <c r="S150" s="24">
        <v>240</v>
      </c>
      <c r="T150" s="24">
        <f t="shared" si="16"/>
        <v>6000</v>
      </c>
      <c r="V150" s="1">
        <f t="shared" si="17"/>
        <v>0</v>
      </c>
    </row>
    <row r="151" spans="1:23" ht="30" hidden="1" x14ac:dyDescent="0.3">
      <c r="A151" s="5"/>
      <c r="B151" s="4"/>
      <c r="C151" s="26" t="s">
        <v>668</v>
      </c>
      <c r="D151" s="5"/>
      <c r="E151" s="15"/>
      <c r="F151" s="5" t="s">
        <v>5</v>
      </c>
      <c r="G151" s="19">
        <v>53300</v>
      </c>
      <c r="H151" s="5"/>
      <c r="I151" s="4">
        <v>100</v>
      </c>
      <c r="J151" s="7">
        <f t="shared" si="14"/>
        <v>5330000</v>
      </c>
      <c r="O151" s="14"/>
      <c r="Q151" s="24">
        <v>100</v>
      </c>
      <c r="R151" s="24">
        <f t="shared" si="15"/>
        <v>5330000</v>
      </c>
      <c r="S151" s="24">
        <v>0</v>
      </c>
      <c r="T151" s="24">
        <f t="shared" si="16"/>
        <v>0</v>
      </c>
      <c r="V151" s="1">
        <f t="shared" si="17"/>
        <v>0</v>
      </c>
    </row>
    <row r="152" spans="1:23" ht="30" hidden="1" x14ac:dyDescent="0.3">
      <c r="A152" s="5"/>
      <c r="B152" s="4"/>
      <c r="C152" s="26" t="s">
        <v>670</v>
      </c>
      <c r="D152" s="5"/>
      <c r="E152" s="15"/>
      <c r="F152" s="5" t="s">
        <v>5</v>
      </c>
      <c r="G152" s="19">
        <v>5000</v>
      </c>
      <c r="H152" s="5"/>
      <c r="I152" s="4">
        <v>150</v>
      </c>
      <c r="J152" s="7">
        <f t="shared" si="14"/>
        <v>750000</v>
      </c>
      <c r="O152" s="14"/>
      <c r="Q152" s="24">
        <v>150</v>
      </c>
      <c r="R152" s="24">
        <f t="shared" si="15"/>
        <v>750000</v>
      </c>
      <c r="S152" s="24">
        <v>0</v>
      </c>
      <c r="T152" s="24">
        <f t="shared" si="16"/>
        <v>0</v>
      </c>
      <c r="V152" s="1">
        <f t="shared" si="17"/>
        <v>0</v>
      </c>
    </row>
    <row r="153" spans="1:23" ht="33.75" hidden="1" customHeight="1" x14ac:dyDescent="0.3">
      <c r="A153" s="3"/>
      <c r="B153" s="3"/>
      <c r="C153" s="12" t="s">
        <v>659</v>
      </c>
      <c r="D153" s="10"/>
      <c r="E153" s="10"/>
      <c r="F153" s="3"/>
      <c r="G153" s="11"/>
      <c r="H153" s="10"/>
      <c r="I153" s="3"/>
      <c r="J153" s="13">
        <f>SUM(J2:J152)</f>
        <v>250181893</v>
      </c>
      <c r="Q153" s="24"/>
      <c r="R153" s="13">
        <f>SUM(R2:R152)</f>
        <v>162144080</v>
      </c>
      <c r="S153" s="24"/>
      <c r="T153" s="13">
        <f>SUM(T2:T152)</f>
        <v>88037813</v>
      </c>
      <c r="V153" s="16"/>
      <c r="W153" s="16"/>
    </row>
    <row r="154" spans="1:23" hidden="1" x14ac:dyDescent="0.3">
      <c r="J154" s="16"/>
    </row>
    <row r="155" spans="1:23" hidden="1" x14ac:dyDescent="0.3"/>
    <row r="156" spans="1:23" hidden="1" x14ac:dyDescent="0.3"/>
    <row r="157" spans="1:23" hidden="1" x14ac:dyDescent="0.3">
      <c r="I157" s="16"/>
    </row>
  </sheetData>
  <autoFilter ref="H1:H157" xr:uid="{00000000-0009-0000-0000-000002000000}">
    <filterColumn colId="0">
      <colorFilter dxfId="0"/>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2"/>
  <sheetViews>
    <sheetView workbookViewId="0">
      <selection activeCell="E2" sqref="E2"/>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77" style="2" customWidth="1"/>
    <col min="6" max="6" width="9.140625" style="1"/>
    <col min="7" max="7" width="9.85546875" style="6" hidden="1" customWidth="1"/>
    <col min="8" max="8" width="9.28515625" style="2" hidden="1" customWidth="1"/>
    <col min="9" max="9" width="9.85546875" style="1" customWidth="1"/>
    <col min="10" max="10" width="15.140625" style="1" hidden="1" customWidth="1"/>
    <col min="11" max="11" width="17.28515625" style="22" hidden="1" customWidth="1"/>
    <col min="12" max="12" width="57.5703125" style="22" hidden="1" customWidth="1"/>
    <col min="13" max="13" width="3.85546875" style="22" hidden="1" customWidth="1"/>
    <col min="14" max="14" width="9" style="22" hidden="1" customWidth="1"/>
    <col min="15" max="16" width="9.140625" style="1" hidden="1" customWidth="1"/>
    <col min="17" max="17" width="9.28515625" style="1" hidden="1" customWidth="1"/>
    <col min="18" max="18" width="16" style="1" hidden="1" customWidth="1"/>
    <col min="19" max="19" width="12.140625" style="1" hidden="1" customWidth="1"/>
    <col min="20" max="20" width="17.28515625" style="1" hidden="1" customWidth="1"/>
    <col min="21" max="21" width="9.140625" style="1" hidden="1" customWidth="1"/>
    <col min="22" max="23" width="13.42578125" style="1" hidden="1" customWidth="1"/>
    <col min="24" max="16384" width="9.140625" style="1"/>
  </cols>
  <sheetData>
    <row r="1" spans="1:22" ht="31.5" customHeight="1" x14ac:dyDescent="0.3">
      <c r="A1" s="8" t="s">
        <v>661</v>
      </c>
      <c r="B1" s="8" t="s">
        <v>653</v>
      </c>
      <c r="C1" s="8" t="s">
        <v>654</v>
      </c>
      <c r="D1" s="8" t="s">
        <v>0</v>
      </c>
      <c r="E1" s="8" t="s">
        <v>655</v>
      </c>
      <c r="F1" s="8" t="s">
        <v>1</v>
      </c>
      <c r="G1" s="9" t="s">
        <v>2</v>
      </c>
      <c r="H1" s="8" t="s">
        <v>656</v>
      </c>
      <c r="I1" s="8" t="s">
        <v>679</v>
      </c>
      <c r="J1" s="8" t="s">
        <v>658</v>
      </c>
      <c r="Q1" s="25" t="s">
        <v>674</v>
      </c>
      <c r="R1" s="25" t="s">
        <v>675</v>
      </c>
      <c r="S1" s="25" t="s">
        <v>676</v>
      </c>
      <c r="T1" s="25" t="s">
        <v>677</v>
      </c>
    </row>
    <row r="2" spans="1:22" s="29" customFormat="1" ht="360" x14ac:dyDescent="0.25">
      <c r="A2" s="30">
        <v>1</v>
      </c>
      <c r="B2" s="31">
        <v>33691176</v>
      </c>
      <c r="C2" s="31" t="s">
        <v>99</v>
      </c>
      <c r="D2" s="30" t="s">
        <v>100</v>
      </c>
      <c r="E2" s="32" t="s">
        <v>101</v>
      </c>
      <c r="F2" s="30" t="s">
        <v>5</v>
      </c>
      <c r="G2" s="33">
        <v>179000</v>
      </c>
      <c r="H2" s="30">
        <f>45+5</f>
        <v>50</v>
      </c>
      <c r="I2" s="30">
        <v>40</v>
      </c>
      <c r="J2" s="28">
        <f>I2*G2</f>
        <v>7160000</v>
      </c>
      <c r="K2" s="27" t="s">
        <v>102</v>
      </c>
      <c r="L2" s="27" t="s">
        <v>103</v>
      </c>
      <c r="M2" s="27" t="s">
        <v>6</v>
      </c>
      <c r="N2" s="29" t="s">
        <v>104</v>
      </c>
      <c r="Q2" s="27">
        <v>50</v>
      </c>
      <c r="R2" s="27">
        <f>Q2*G2</f>
        <v>8950000</v>
      </c>
      <c r="S2" s="27">
        <v>0</v>
      </c>
      <c r="T2" s="27">
        <f>S2*G2</f>
        <v>0</v>
      </c>
      <c r="V2" s="29">
        <f>I2-Q2-S2</f>
        <v>-10</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8"/>
  <sheetViews>
    <sheetView topLeftCell="A121" workbookViewId="0">
      <selection activeCell="E143" sqref="E14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661</v>
      </c>
      <c r="B1" s="8" t="s">
        <v>654</v>
      </c>
      <c r="C1" s="8" t="s">
        <v>0</v>
      </c>
      <c r="D1" s="8" t="s">
        <v>1</v>
      </c>
      <c r="E1" s="8" t="s">
        <v>657</v>
      </c>
    </row>
    <row r="2" spans="1:5" ht="15" x14ac:dyDescent="0.25">
      <c r="A2" s="5">
        <v>2</v>
      </c>
      <c r="B2" s="4" t="s">
        <v>7</v>
      </c>
      <c r="C2" s="5" t="s">
        <v>4</v>
      </c>
      <c r="D2" s="5" t="s">
        <v>5</v>
      </c>
      <c r="E2" s="4">
        <v>735</v>
      </c>
    </row>
    <row r="3" spans="1:5" ht="15" x14ac:dyDescent="0.25">
      <c r="A3" s="5">
        <v>4</v>
      </c>
      <c r="B3" s="4" t="s">
        <v>12</v>
      </c>
      <c r="C3" s="5" t="s">
        <v>4</v>
      </c>
      <c r="D3" s="5" t="s">
        <v>5</v>
      </c>
      <c r="E3" s="17">
        <v>50</v>
      </c>
    </row>
    <row r="4" spans="1:5" ht="30" x14ac:dyDescent="0.25">
      <c r="A4" s="5">
        <v>6</v>
      </c>
      <c r="B4" s="4" t="s">
        <v>18</v>
      </c>
      <c r="C4" s="5" t="s">
        <v>4</v>
      </c>
      <c r="D4" s="5" t="s">
        <v>5</v>
      </c>
      <c r="E4" s="4">
        <v>100</v>
      </c>
    </row>
    <row r="5" spans="1:5" ht="30" x14ac:dyDescent="0.25">
      <c r="A5" s="5">
        <v>7</v>
      </c>
      <c r="B5" s="4" t="s">
        <v>19</v>
      </c>
      <c r="C5" s="5" t="s">
        <v>4</v>
      </c>
      <c r="D5" s="5" t="s">
        <v>5</v>
      </c>
      <c r="E5" s="4">
        <v>650</v>
      </c>
    </row>
    <row r="6" spans="1:5" ht="15" x14ac:dyDescent="0.25">
      <c r="A6" s="5">
        <v>8</v>
      </c>
      <c r="B6" s="4" t="s">
        <v>20</v>
      </c>
      <c r="C6" s="5" t="s">
        <v>4</v>
      </c>
      <c r="D6" s="5" t="s">
        <v>5</v>
      </c>
      <c r="E6" s="4">
        <v>288</v>
      </c>
    </row>
    <row r="7" spans="1:5" ht="15" x14ac:dyDescent="0.25">
      <c r="A7" s="5">
        <v>9</v>
      </c>
      <c r="B7" s="4" t="s">
        <v>21</v>
      </c>
      <c r="C7" s="5" t="s">
        <v>4</v>
      </c>
      <c r="D7" s="5" t="s">
        <v>5</v>
      </c>
      <c r="E7" s="4">
        <v>60</v>
      </c>
    </row>
    <row r="8" spans="1:5" ht="15" x14ac:dyDescent="0.25">
      <c r="A8" s="5">
        <v>10</v>
      </c>
      <c r="B8" s="4" t="s">
        <v>22</v>
      </c>
      <c r="C8" s="5" t="s">
        <v>4</v>
      </c>
      <c r="D8" s="5" t="s">
        <v>5</v>
      </c>
      <c r="E8" s="4">
        <v>150</v>
      </c>
    </row>
    <row r="9" spans="1:5" ht="15" x14ac:dyDescent="0.25">
      <c r="A9" s="5">
        <v>11</v>
      </c>
      <c r="B9" s="4" t="s">
        <v>26</v>
      </c>
      <c r="C9" s="5" t="s">
        <v>4</v>
      </c>
      <c r="D9" s="5" t="s">
        <v>5</v>
      </c>
      <c r="E9" s="4">
        <v>400</v>
      </c>
    </row>
    <row r="10" spans="1:5" ht="15" x14ac:dyDescent="0.25">
      <c r="A10" s="5">
        <v>12</v>
      </c>
      <c r="B10" s="4" t="s">
        <v>30</v>
      </c>
      <c r="C10" s="5" t="s">
        <v>4</v>
      </c>
      <c r="D10" s="5" t="s">
        <v>5</v>
      </c>
      <c r="E10" s="4">
        <v>1500</v>
      </c>
    </row>
    <row r="11" spans="1:5" ht="15" x14ac:dyDescent="0.25">
      <c r="A11" s="5">
        <v>13</v>
      </c>
      <c r="B11" s="4" t="s">
        <v>31</v>
      </c>
      <c r="C11" s="5" t="s">
        <v>4</v>
      </c>
      <c r="D11" s="5" t="s">
        <v>5</v>
      </c>
      <c r="E11" s="4">
        <v>1</v>
      </c>
    </row>
    <row r="12" spans="1:5" ht="30" x14ac:dyDescent="0.25">
      <c r="A12" s="5">
        <v>14</v>
      </c>
      <c r="B12" s="4" t="s">
        <v>36</v>
      </c>
      <c r="C12" s="5" t="s">
        <v>4</v>
      </c>
      <c r="D12" s="5" t="s">
        <v>5</v>
      </c>
      <c r="E12" s="4">
        <v>1500</v>
      </c>
    </row>
    <row r="13" spans="1:5" ht="15" x14ac:dyDescent="0.25">
      <c r="A13" s="5">
        <v>19</v>
      </c>
      <c r="B13" s="4" t="s">
        <v>44</v>
      </c>
      <c r="C13" s="5" t="s">
        <v>4</v>
      </c>
      <c r="D13" s="5" t="s">
        <v>5</v>
      </c>
      <c r="E13" s="4">
        <v>600</v>
      </c>
    </row>
    <row r="14" spans="1:5" ht="30" x14ac:dyDescent="0.25">
      <c r="A14" s="5">
        <v>21</v>
      </c>
      <c r="B14" s="4" t="s">
        <v>46</v>
      </c>
      <c r="C14" s="5" t="s">
        <v>4</v>
      </c>
      <c r="D14" s="5" t="s">
        <v>5</v>
      </c>
      <c r="E14" s="4">
        <v>300</v>
      </c>
    </row>
    <row r="15" spans="1:5" ht="15" x14ac:dyDescent="0.25">
      <c r="A15" s="5">
        <v>22</v>
      </c>
      <c r="B15" s="4" t="s">
        <v>50</v>
      </c>
      <c r="C15" s="5" t="s">
        <v>4</v>
      </c>
      <c r="D15" s="5" t="s">
        <v>5</v>
      </c>
      <c r="E15" s="4">
        <v>5600</v>
      </c>
    </row>
    <row r="16" spans="1:5" ht="15" x14ac:dyDescent="0.25">
      <c r="A16" s="5">
        <v>24</v>
      </c>
      <c r="B16" s="4" t="s">
        <v>56</v>
      </c>
      <c r="C16" s="5" t="s">
        <v>4</v>
      </c>
      <c r="D16" s="5" t="s">
        <v>5</v>
      </c>
      <c r="E16" s="4">
        <v>10</v>
      </c>
    </row>
    <row r="17" spans="1:5" ht="15" x14ac:dyDescent="0.25">
      <c r="A17" s="5">
        <v>25</v>
      </c>
      <c r="B17" s="4" t="s">
        <v>57</v>
      </c>
      <c r="C17" s="5" t="s">
        <v>4</v>
      </c>
      <c r="D17" s="5" t="s">
        <v>5</v>
      </c>
      <c r="E17" s="4">
        <v>500</v>
      </c>
    </row>
    <row r="18" spans="1:5" ht="15" x14ac:dyDescent="0.25">
      <c r="A18" s="5">
        <v>27</v>
      </c>
      <c r="B18" s="4" t="s">
        <v>62</v>
      </c>
      <c r="C18" s="5" t="s">
        <v>4</v>
      </c>
      <c r="D18" s="5" t="s">
        <v>5</v>
      </c>
      <c r="E18" s="4">
        <v>200</v>
      </c>
    </row>
    <row r="19" spans="1:5" ht="15" x14ac:dyDescent="0.25">
      <c r="A19" s="5">
        <v>28</v>
      </c>
      <c r="B19" s="4" t="s">
        <v>66</v>
      </c>
      <c r="C19" s="5" t="s">
        <v>4</v>
      </c>
      <c r="D19" s="5" t="s">
        <v>5</v>
      </c>
      <c r="E19" s="4">
        <v>34000</v>
      </c>
    </row>
    <row r="20" spans="1:5" ht="45" x14ac:dyDescent="0.25">
      <c r="A20" s="5">
        <v>29</v>
      </c>
      <c r="B20" s="4" t="s">
        <v>70</v>
      </c>
      <c r="C20" s="5" t="s">
        <v>4</v>
      </c>
      <c r="D20" s="5" t="s">
        <v>5</v>
      </c>
      <c r="E20" s="4">
        <v>250</v>
      </c>
    </row>
    <row r="21" spans="1:5" ht="15" x14ac:dyDescent="0.25">
      <c r="A21" s="5">
        <v>30</v>
      </c>
      <c r="B21" s="4" t="s">
        <v>74</v>
      </c>
      <c r="C21" s="5" t="s">
        <v>4</v>
      </c>
      <c r="D21" s="5" t="s">
        <v>5</v>
      </c>
      <c r="E21" s="4">
        <v>3700</v>
      </c>
    </row>
    <row r="22" spans="1:5" ht="30" x14ac:dyDescent="0.25">
      <c r="A22" s="5">
        <v>31</v>
      </c>
      <c r="B22" s="4" t="s">
        <v>79</v>
      </c>
      <c r="C22" s="5" t="s">
        <v>4</v>
      </c>
      <c r="D22" s="5" t="s">
        <v>5</v>
      </c>
      <c r="E22" s="4">
        <v>1000</v>
      </c>
    </row>
    <row r="23" spans="1:5" ht="15" x14ac:dyDescent="0.25">
      <c r="A23" s="5">
        <v>33</v>
      </c>
      <c r="B23" s="4" t="s">
        <v>89</v>
      </c>
      <c r="C23" s="5" t="s">
        <v>4</v>
      </c>
      <c r="D23" s="5" t="s">
        <v>5</v>
      </c>
      <c r="E23" s="4">
        <v>1200</v>
      </c>
    </row>
    <row r="24" spans="1:5" ht="30" x14ac:dyDescent="0.25">
      <c r="A24" s="5">
        <v>34</v>
      </c>
      <c r="B24" s="4" t="s">
        <v>94</v>
      </c>
      <c r="C24" s="5" t="s">
        <v>4</v>
      </c>
      <c r="D24" s="5" t="s">
        <v>5</v>
      </c>
      <c r="E24" s="4">
        <v>800</v>
      </c>
    </row>
    <row r="25" spans="1:5" ht="15" x14ac:dyDescent="0.25">
      <c r="A25" s="5">
        <v>35</v>
      </c>
      <c r="B25" s="4" t="s">
        <v>99</v>
      </c>
      <c r="C25" s="5" t="s">
        <v>100</v>
      </c>
      <c r="D25" s="5" t="s">
        <v>5</v>
      </c>
      <c r="E25" s="4">
        <v>50</v>
      </c>
    </row>
    <row r="26" spans="1:5" ht="15" x14ac:dyDescent="0.25">
      <c r="A26" s="5">
        <v>36</v>
      </c>
      <c r="B26" s="4" t="s">
        <v>105</v>
      </c>
      <c r="C26" s="5" t="s">
        <v>4</v>
      </c>
      <c r="D26" s="5" t="s">
        <v>5</v>
      </c>
      <c r="E26" s="4">
        <v>2500</v>
      </c>
    </row>
    <row r="27" spans="1:5" ht="15" x14ac:dyDescent="0.25">
      <c r="A27" s="5">
        <v>37</v>
      </c>
      <c r="B27" s="4" t="s">
        <v>111</v>
      </c>
      <c r="C27" s="5" t="s">
        <v>4</v>
      </c>
      <c r="D27" s="5" t="s">
        <v>5</v>
      </c>
      <c r="E27" s="4">
        <v>9300</v>
      </c>
    </row>
    <row r="28" spans="1:5" ht="15" x14ac:dyDescent="0.25">
      <c r="A28" s="5">
        <v>38</v>
      </c>
      <c r="B28" s="4" t="s">
        <v>115</v>
      </c>
      <c r="C28" s="5" t="s">
        <v>4</v>
      </c>
      <c r="D28" s="5" t="s">
        <v>5</v>
      </c>
      <c r="E28" s="4">
        <v>5000</v>
      </c>
    </row>
    <row r="29" spans="1:5" ht="15" x14ac:dyDescent="0.25">
      <c r="A29" s="5">
        <v>39</v>
      </c>
      <c r="B29" s="4" t="s">
        <v>116</v>
      </c>
      <c r="C29" s="5" t="s">
        <v>4</v>
      </c>
      <c r="D29" s="5" t="s">
        <v>5</v>
      </c>
      <c r="E29" s="17">
        <v>500</v>
      </c>
    </row>
    <row r="30" spans="1:5" ht="15" x14ac:dyDescent="0.25">
      <c r="A30" s="5">
        <v>40</v>
      </c>
      <c r="B30" s="4" t="s">
        <v>119</v>
      </c>
      <c r="C30" s="5" t="s">
        <v>4</v>
      </c>
      <c r="D30" s="5" t="s">
        <v>5</v>
      </c>
      <c r="E30" s="4">
        <v>3000</v>
      </c>
    </row>
    <row r="31" spans="1:5" ht="15" x14ac:dyDescent="0.25">
      <c r="A31" s="5">
        <v>41</v>
      </c>
      <c r="B31" s="4" t="s">
        <v>123</v>
      </c>
      <c r="C31" s="5" t="s">
        <v>4</v>
      </c>
      <c r="D31" s="5" t="s">
        <v>5</v>
      </c>
      <c r="E31" s="4">
        <v>8500</v>
      </c>
    </row>
    <row r="32" spans="1:5" ht="15" x14ac:dyDescent="0.25">
      <c r="A32" s="5">
        <v>42</v>
      </c>
      <c r="B32" s="4" t="s">
        <v>127</v>
      </c>
      <c r="C32" s="5" t="s">
        <v>4</v>
      </c>
      <c r="D32" s="5" t="s">
        <v>5</v>
      </c>
      <c r="E32" s="4">
        <v>3000</v>
      </c>
    </row>
    <row r="33" spans="1:5" ht="105" x14ac:dyDescent="0.25">
      <c r="A33" s="5">
        <v>43</v>
      </c>
      <c r="B33" s="4" t="s">
        <v>131</v>
      </c>
      <c r="C33" s="5" t="s">
        <v>4</v>
      </c>
      <c r="D33" s="5" t="s">
        <v>5</v>
      </c>
      <c r="E33" s="4">
        <v>5500</v>
      </c>
    </row>
    <row r="34" spans="1:5" ht="30" x14ac:dyDescent="0.25">
      <c r="A34" s="5">
        <v>44</v>
      </c>
      <c r="B34" s="4" t="s">
        <v>136</v>
      </c>
      <c r="C34" s="5" t="s">
        <v>4</v>
      </c>
      <c r="D34" s="5" t="s">
        <v>5</v>
      </c>
      <c r="E34" s="4">
        <v>4300</v>
      </c>
    </row>
    <row r="35" spans="1:5" ht="15" x14ac:dyDescent="0.25">
      <c r="A35" s="5">
        <v>45</v>
      </c>
      <c r="B35" s="4" t="s">
        <v>140</v>
      </c>
      <c r="C35" s="5" t="s">
        <v>4</v>
      </c>
      <c r="D35" s="5" t="s">
        <v>5</v>
      </c>
      <c r="E35" s="4">
        <v>2100</v>
      </c>
    </row>
    <row r="36" spans="1:5" ht="30" x14ac:dyDescent="0.25">
      <c r="A36" s="5">
        <v>46</v>
      </c>
      <c r="B36" s="4" t="s">
        <v>144</v>
      </c>
      <c r="C36" s="5" t="s">
        <v>4</v>
      </c>
      <c r="D36" s="5" t="s">
        <v>5</v>
      </c>
      <c r="E36" s="4">
        <v>300</v>
      </c>
    </row>
    <row r="37" spans="1:5" ht="15" x14ac:dyDescent="0.25">
      <c r="A37" s="5">
        <v>47</v>
      </c>
      <c r="B37" s="4" t="s">
        <v>148</v>
      </c>
      <c r="C37" s="5" t="s">
        <v>4</v>
      </c>
      <c r="D37" s="5" t="s">
        <v>5</v>
      </c>
      <c r="E37" s="4">
        <v>850</v>
      </c>
    </row>
    <row r="38" spans="1:5" ht="30" x14ac:dyDescent="0.25">
      <c r="A38" s="5">
        <v>48</v>
      </c>
      <c r="B38" s="4" t="s">
        <v>152</v>
      </c>
      <c r="C38" s="5" t="s">
        <v>4</v>
      </c>
      <c r="D38" s="5" t="s">
        <v>5</v>
      </c>
      <c r="E38" s="4">
        <v>1550</v>
      </c>
    </row>
    <row r="39" spans="1:5" ht="15" x14ac:dyDescent="0.25">
      <c r="A39" s="5">
        <v>49</v>
      </c>
      <c r="B39" s="4" t="s">
        <v>156</v>
      </c>
      <c r="C39" s="5" t="s">
        <v>4</v>
      </c>
      <c r="D39" s="5" t="s">
        <v>5</v>
      </c>
      <c r="E39" s="4">
        <v>80</v>
      </c>
    </row>
    <row r="40" spans="1:5" ht="30" x14ac:dyDescent="0.25">
      <c r="A40" s="5">
        <v>51</v>
      </c>
      <c r="B40" s="4" t="s">
        <v>164</v>
      </c>
      <c r="C40" s="5" t="s">
        <v>4</v>
      </c>
      <c r="D40" s="5" t="s">
        <v>5</v>
      </c>
      <c r="E40" s="4">
        <v>7300</v>
      </c>
    </row>
    <row r="41" spans="1:5" ht="15" x14ac:dyDescent="0.25">
      <c r="A41" s="5">
        <v>53</v>
      </c>
      <c r="B41" s="4" t="s">
        <v>173</v>
      </c>
      <c r="C41" s="5" t="s">
        <v>4</v>
      </c>
      <c r="D41" s="5" t="s">
        <v>5</v>
      </c>
      <c r="E41" s="4">
        <v>24000</v>
      </c>
    </row>
    <row r="42" spans="1:5" ht="15" x14ac:dyDescent="0.25">
      <c r="A42" s="5">
        <v>54</v>
      </c>
      <c r="B42" s="4" t="s">
        <v>176</v>
      </c>
      <c r="C42" s="5" t="s">
        <v>4</v>
      </c>
      <c r="D42" s="5" t="s">
        <v>5</v>
      </c>
      <c r="E42" s="4">
        <v>9000</v>
      </c>
    </row>
    <row r="43" spans="1:5" ht="15" x14ac:dyDescent="0.25">
      <c r="A43" s="5">
        <v>55</v>
      </c>
      <c r="B43" s="4" t="s">
        <v>180</v>
      </c>
      <c r="C43" s="5" t="s">
        <v>4</v>
      </c>
      <c r="D43" s="5" t="s">
        <v>5</v>
      </c>
      <c r="E43" s="4">
        <v>5000</v>
      </c>
    </row>
    <row r="44" spans="1:5" ht="30" x14ac:dyDescent="0.25">
      <c r="A44" s="5">
        <v>56</v>
      </c>
      <c r="B44" s="4" t="s">
        <v>184</v>
      </c>
      <c r="C44" s="5" t="s">
        <v>4</v>
      </c>
      <c r="D44" s="5" t="s">
        <v>5</v>
      </c>
      <c r="E44" s="4">
        <v>800</v>
      </c>
    </row>
    <row r="45" spans="1:5" ht="15" x14ac:dyDescent="0.25">
      <c r="A45" s="5">
        <v>57</v>
      </c>
      <c r="B45" s="4" t="s">
        <v>188</v>
      </c>
      <c r="C45" s="5" t="s">
        <v>4</v>
      </c>
      <c r="D45" s="5" t="s">
        <v>5</v>
      </c>
      <c r="E45" s="4">
        <v>1300</v>
      </c>
    </row>
    <row r="46" spans="1:5" ht="15" x14ac:dyDescent="0.25">
      <c r="A46" s="5">
        <v>59</v>
      </c>
      <c r="B46" s="4" t="s">
        <v>195</v>
      </c>
      <c r="C46" s="5" t="s">
        <v>4</v>
      </c>
      <c r="D46" s="5" t="s">
        <v>5</v>
      </c>
      <c r="E46" s="4">
        <v>7200</v>
      </c>
    </row>
    <row r="47" spans="1:5" ht="30" x14ac:dyDescent="0.25">
      <c r="A47" s="5">
        <v>60</v>
      </c>
      <c r="B47" s="4" t="s">
        <v>199</v>
      </c>
      <c r="C47" s="5" t="s">
        <v>4</v>
      </c>
      <c r="D47" s="5" t="s">
        <v>5</v>
      </c>
      <c r="E47" s="4">
        <v>70</v>
      </c>
    </row>
    <row r="48" spans="1:5" ht="15" x14ac:dyDescent="0.25">
      <c r="A48" s="5">
        <v>62</v>
      </c>
      <c r="B48" s="4" t="s">
        <v>207</v>
      </c>
      <c r="C48" s="5" t="s">
        <v>4</v>
      </c>
      <c r="D48" s="5" t="s">
        <v>5</v>
      </c>
      <c r="E48" s="4">
        <v>800</v>
      </c>
    </row>
    <row r="49" spans="1:5" ht="15" x14ac:dyDescent="0.25">
      <c r="A49" s="5">
        <v>63</v>
      </c>
      <c r="B49" s="4" t="s">
        <v>211</v>
      </c>
      <c r="C49" s="5" t="s">
        <v>4</v>
      </c>
      <c r="D49" s="5" t="s">
        <v>5</v>
      </c>
      <c r="E49" s="4">
        <v>40</v>
      </c>
    </row>
    <row r="50" spans="1:5" ht="15" x14ac:dyDescent="0.25">
      <c r="A50" s="5">
        <v>65</v>
      </c>
      <c r="B50" s="4" t="s">
        <v>219</v>
      </c>
      <c r="C50" s="5" t="s">
        <v>4</v>
      </c>
      <c r="D50" s="5" t="s">
        <v>5</v>
      </c>
      <c r="E50" s="4">
        <v>4000</v>
      </c>
    </row>
    <row r="51" spans="1:5" ht="15" x14ac:dyDescent="0.25">
      <c r="A51" s="5">
        <v>66</v>
      </c>
      <c r="B51" s="4" t="s">
        <v>223</v>
      </c>
      <c r="C51" s="5" t="s">
        <v>4</v>
      </c>
      <c r="D51" s="5" t="s">
        <v>5</v>
      </c>
      <c r="E51" s="4">
        <v>12000</v>
      </c>
    </row>
    <row r="52" spans="1:5" ht="15" x14ac:dyDescent="0.25">
      <c r="A52" s="5">
        <v>67</v>
      </c>
      <c r="B52" s="4" t="s">
        <v>227</v>
      </c>
      <c r="C52" s="5" t="s">
        <v>4</v>
      </c>
      <c r="D52" s="5" t="s">
        <v>5</v>
      </c>
      <c r="E52" s="4">
        <v>12000</v>
      </c>
    </row>
    <row r="53" spans="1:5" ht="15" x14ac:dyDescent="0.25">
      <c r="A53" s="5">
        <v>69</v>
      </c>
      <c r="B53" s="4" t="s">
        <v>236</v>
      </c>
      <c r="C53" s="5" t="s">
        <v>4</v>
      </c>
      <c r="D53" s="5" t="s">
        <v>5</v>
      </c>
      <c r="E53" s="4">
        <v>100</v>
      </c>
    </row>
    <row r="54" spans="1:5" ht="15" x14ac:dyDescent="0.25">
      <c r="A54" s="5">
        <v>70</v>
      </c>
      <c r="B54" s="4" t="s">
        <v>240</v>
      </c>
      <c r="C54" s="5" t="s">
        <v>4</v>
      </c>
      <c r="D54" s="5" t="s">
        <v>5</v>
      </c>
      <c r="E54" s="4">
        <v>7200</v>
      </c>
    </row>
    <row r="55" spans="1:5" ht="15" x14ac:dyDescent="0.25">
      <c r="A55" s="5">
        <v>72</v>
      </c>
      <c r="B55" s="4" t="s">
        <v>248</v>
      </c>
      <c r="C55" s="5" t="s">
        <v>4</v>
      </c>
      <c r="D55" s="5" t="s">
        <v>5</v>
      </c>
      <c r="E55" s="4">
        <v>250</v>
      </c>
    </row>
    <row r="56" spans="1:5" ht="15" x14ac:dyDescent="0.25">
      <c r="A56" s="5">
        <v>73</v>
      </c>
      <c r="B56" s="4" t="s">
        <v>249</v>
      </c>
      <c r="C56" s="5" t="s">
        <v>4</v>
      </c>
      <c r="D56" s="5" t="s">
        <v>5</v>
      </c>
      <c r="E56" s="4">
        <v>200</v>
      </c>
    </row>
    <row r="57" spans="1:5" ht="15" x14ac:dyDescent="0.25">
      <c r="A57" s="5">
        <v>75</v>
      </c>
      <c r="B57" s="4" t="s">
        <v>254</v>
      </c>
      <c r="C57" s="5" t="s">
        <v>4</v>
      </c>
      <c r="D57" s="5" t="s">
        <v>5</v>
      </c>
      <c r="E57" s="4">
        <v>400</v>
      </c>
    </row>
    <row r="58" spans="1:5" ht="15" x14ac:dyDescent="0.25">
      <c r="A58" s="5">
        <v>76</v>
      </c>
      <c r="B58" s="4" t="s">
        <v>258</v>
      </c>
      <c r="C58" s="5" t="s">
        <v>4</v>
      </c>
      <c r="D58" s="5" t="s">
        <v>5</v>
      </c>
      <c r="E58" s="4">
        <v>4000</v>
      </c>
    </row>
    <row r="59" spans="1:5" ht="15" x14ac:dyDescent="0.25">
      <c r="A59" s="5">
        <v>77</v>
      </c>
      <c r="B59" s="4" t="s">
        <v>262</v>
      </c>
      <c r="C59" s="5" t="s">
        <v>4</v>
      </c>
      <c r="D59" s="5" t="s">
        <v>5</v>
      </c>
      <c r="E59" s="4">
        <v>2500</v>
      </c>
    </row>
    <row r="60" spans="1:5" ht="15" x14ac:dyDescent="0.25">
      <c r="A60" s="5">
        <v>78</v>
      </c>
      <c r="B60" s="4" t="s">
        <v>266</v>
      </c>
      <c r="C60" s="5" t="s">
        <v>4</v>
      </c>
      <c r="D60" s="5" t="s">
        <v>5</v>
      </c>
      <c r="E60" s="4">
        <v>600</v>
      </c>
    </row>
    <row r="61" spans="1:5" ht="15" x14ac:dyDescent="0.25">
      <c r="A61" s="5">
        <v>79</v>
      </c>
      <c r="B61" s="4" t="s">
        <v>271</v>
      </c>
      <c r="C61" s="5" t="s">
        <v>4</v>
      </c>
      <c r="D61" s="5" t="s">
        <v>5</v>
      </c>
      <c r="E61" s="4">
        <v>3200</v>
      </c>
    </row>
    <row r="62" spans="1:5" ht="15" x14ac:dyDescent="0.25">
      <c r="A62" s="5">
        <v>80</v>
      </c>
      <c r="B62" s="4" t="s">
        <v>275</v>
      </c>
      <c r="C62" s="5" t="s">
        <v>4</v>
      </c>
      <c r="D62" s="5" t="s">
        <v>5</v>
      </c>
      <c r="E62" s="4">
        <v>2200</v>
      </c>
    </row>
    <row r="63" spans="1:5" ht="15" x14ac:dyDescent="0.25">
      <c r="A63" s="5">
        <v>81</v>
      </c>
      <c r="B63" s="4" t="s">
        <v>279</v>
      </c>
      <c r="C63" s="5" t="s">
        <v>4</v>
      </c>
      <c r="D63" s="5" t="s">
        <v>5</v>
      </c>
      <c r="E63" s="4">
        <v>2600</v>
      </c>
    </row>
    <row r="64" spans="1:5" ht="30" x14ac:dyDescent="0.25">
      <c r="A64" s="5">
        <v>83</v>
      </c>
      <c r="B64" s="4" t="s">
        <v>288</v>
      </c>
      <c r="C64" s="5" t="s">
        <v>4</v>
      </c>
      <c r="D64" s="5" t="s">
        <v>5</v>
      </c>
      <c r="E64" s="4">
        <v>4400</v>
      </c>
    </row>
    <row r="65" spans="1:5" ht="15" x14ac:dyDescent="0.25">
      <c r="A65" s="5">
        <v>84</v>
      </c>
      <c r="B65" s="4" t="s">
        <v>293</v>
      </c>
      <c r="C65" s="5" t="s">
        <v>4</v>
      </c>
      <c r="D65" s="5" t="s">
        <v>5</v>
      </c>
      <c r="E65" s="4">
        <v>300</v>
      </c>
    </row>
    <row r="66" spans="1:5" ht="15" x14ac:dyDescent="0.25">
      <c r="A66" s="5">
        <v>86</v>
      </c>
      <c r="B66" s="4" t="s">
        <v>302</v>
      </c>
      <c r="C66" s="5" t="s">
        <v>4</v>
      </c>
      <c r="D66" s="5" t="s">
        <v>5</v>
      </c>
      <c r="E66" s="4">
        <v>2500</v>
      </c>
    </row>
    <row r="67" spans="1:5" ht="15" x14ac:dyDescent="0.25">
      <c r="A67" s="5">
        <v>88</v>
      </c>
      <c r="B67" s="4" t="s">
        <v>312</v>
      </c>
      <c r="C67" s="5" t="s">
        <v>4</v>
      </c>
      <c r="D67" s="5" t="s">
        <v>5</v>
      </c>
      <c r="E67" s="4">
        <v>600</v>
      </c>
    </row>
    <row r="68" spans="1:5" ht="15" x14ac:dyDescent="0.25">
      <c r="A68" s="5">
        <v>89</v>
      </c>
      <c r="B68" s="4" t="s">
        <v>316</v>
      </c>
      <c r="C68" s="5" t="s">
        <v>4</v>
      </c>
      <c r="D68" s="5" t="s">
        <v>5</v>
      </c>
      <c r="E68" s="4">
        <v>100</v>
      </c>
    </row>
    <row r="69" spans="1:5" ht="15" x14ac:dyDescent="0.25">
      <c r="A69" s="5">
        <v>91</v>
      </c>
      <c r="B69" s="4" t="s">
        <v>324</v>
      </c>
      <c r="C69" s="5" t="s">
        <v>4</v>
      </c>
      <c r="D69" s="5" t="s">
        <v>5</v>
      </c>
      <c r="E69" s="4">
        <v>20</v>
      </c>
    </row>
    <row r="70" spans="1:5" ht="30" x14ac:dyDescent="0.25">
      <c r="A70" s="5">
        <v>93</v>
      </c>
      <c r="B70" s="4" t="s">
        <v>332</v>
      </c>
      <c r="C70" s="5" t="s">
        <v>4</v>
      </c>
      <c r="D70" s="5" t="s">
        <v>5</v>
      </c>
      <c r="E70" s="4">
        <v>20</v>
      </c>
    </row>
    <row r="71" spans="1:5" ht="30" x14ac:dyDescent="0.25">
      <c r="A71" s="5">
        <v>94</v>
      </c>
      <c r="B71" s="4" t="s">
        <v>333</v>
      </c>
      <c r="C71" s="5" t="s">
        <v>4</v>
      </c>
      <c r="D71" s="5" t="s">
        <v>5</v>
      </c>
      <c r="E71" s="4">
        <v>3000</v>
      </c>
    </row>
    <row r="72" spans="1:5" ht="15" x14ac:dyDescent="0.25">
      <c r="A72" s="5">
        <v>95</v>
      </c>
      <c r="B72" s="4" t="s">
        <v>337</v>
      </c>
      <c r="C72" s="5" t="s">
        <v>4</v>
      </c>
      <c r="D72" s="5" t="s">
        <v>5</v>
      </c>
      <c r="E72" s="4">
        <v>2500</v>
      </c>
    </row>
    <row r="73" spans="1:5" ht="45" x14ac:dyDescent="0.25">
      <c r="A73" s="5">
        <v>96</v>
      </c>
      <c r="B73" s="4" t="s">
        <v>341</v>
      </c>
      <c r="C73" s="5" t="s">
        <v>4</v>
      </c>
      <c r="D73" s="5" t="s">
        <v>5</v>
      </c>
      <c r="E73" s="4">
        <v>900</v>
      </c>
    </row>
    <row r="74" spans="1:5" ht="15" x14ac:dyDescent="0.25">
      <c r="A74" s="5">
        <v>97</v>
      </c>
      <c r="B74" s="4" t="s">
        <v>345</v>
      </c>
      <c r="C74" s="5" t="s">
        <v>4</v>
      </c>
      <c r="D74" s="5" t="s">
        <v>5</v>
      </c>
      <c r="E74" s="4">
        <v>120</v>
      </c>
    </row>
    <row r="75" spans="1:5" ht="15" x14ac:dyDescent="0.25">
      <c r="A75" s="5">
        <v>100</v>
      </c>
      <c r="B75" s="4" t="s">
        <v>354</v>
      </c>
      <c r="C75" s="5" t="s">
        <v>4</v>
      </c>
      <c r="D75" s="5" t="s">
        <v>5</v>
      </c>
      <c r="E75" s="4">
        <v>4500</v>
      </c>
    </row>
    <row r="76" spans="1:5" ht="15" x14ac:dyDescent="0.25">
      <c r="A76" s="5">
        <v>101</v>
      </c>
      <c r="B76" s="4" t="s">
        <v>355</v>
      </c>
      <c r="C76" s="5" t="s">
        <v>4</v>
      </c>
      <c r="D76" s="5" t="s">
        <v>5</v>
      </c>
      <c r="E76" s="4">
        <v>300</v>
      </c>
    </row>
    <row r="77" spans="1:5" ht="15" x14ac:dyDescent="0.25">
      <c r="A77" s="5">
        <v>102</v>
      </c>
      <c r="B77" s="4" t="s">
        <v>356</v>
      </c>
      <c r="C77" s="5" t="s">
        <v>4</v>
      </c>
      <c r="D77" s="5" t="s">
        <v>5</v>
      </c>
      <c r="E77" s="4">
        <v>2300</v>
      </c>
    </row>
    <row r="78" spans="1:5" ht="30" x14ac:dyDescent="0.25">
      <c r="A78" s="5">
        <v>103</v>
      </c>
      <c r="B78" s="4" t="s">
        <v>360</v>
      </c>
      <c r="C78" s="5" t="s">
        <v>4</v>
      </c>
      <c r="D78" s="5" t="s">
        <v>5</v>
      </c>
      <c r="E78" s="4">
        <v>10</v>
      </c>
    </row>
    <row r="79" spans="1:5" ht="15" x14ac:dyDescent="0.25">
      <c r="A79" s="5">
        <v>104</v>
      </c>
      <c r="B79" s="4" t="s">
        <v>361</v>
      </c>
      <c r="C79" s="5" t="s">
        <v>4</v>
      </c>
      <c r="D79" s="5" t="s">
        <v>5</v>
      </c>
      <c r="E79" s="4">
        <v>100</v>
      </c>
    </row>
    <row r="80" spans="1:5" ht="45" x14ac:dyDescent="0.25">
      <c r="A80" s="5">
        <v>106</v>
      </c>
      <c r="B80" s="4" t="s">
        <v>366</v>
      </c>
      <c r="C80" s="5" t="s">
        <v>4</v>
      </c>
      <c r="D80" s="5" t="s">
        <v>5</v>
      </c>
      <c r="E80" s="4">
        <v>10</v>
      </c>
    </row>
    <row r="81" spans="1:5" ht="15" x14ac:dyDescent="0.25">
      <c r="A81" s="5">
        <v>107</v>
      </c>
      <c r="B81" s="4" t="s">
        <v>367</v>
      </c>
      <c r="C81" s="5" t="s">
        <v>4</v>
      </c>
      <c r="D81" s="5" t="s">
        <v>5</v>
      </c>
      <c r="E81" s="4">
        <v>100</v>
      </c>
    </row>
    <row r="82" spans="1:5" ht="15" x14ac:dyDescent="0.25">
      <c r="A82" s="5">
        <v>108</v>
      </c>
      <c r="B82" s="4" t="s">
        <v>368</v>
      </c>
      <c r="C82" s="5" t="s">
        <v>4</v>
      </c>
      <c r="D82" s="5" t="s">
        <v>5</v>
      </c>
      <c r="E82" s="4">
        <v>300</v>
      </c>
    </row>
    <row r="83" spans="1:5" ht="15" x14ac:dyDescent="0.25">
      <c r="A83" s="5">
        <v>109</v>
      </c>
      <c r="B83" s="4" t="s">
        <v>369</v>
      </c>
      <c r="C83" s="5" t="s">
        <v>4</v>
      </c>
      <c r="D83" s="5" t="s">
        <v>5</v>
      </c>
      <c r="E83" s="4">
        <v>50</v>
      </c>
    </row>
    <row r="84" spans="1:5" ht="30" x14ac:dyDescent="0.25">
      <c r="A84" s="5">
        <v>110</v>
      </c>
      <c r="B84" s="4" t="s">
        <v>370</v>
      </c>
      <c r="C84" s="5" t="s">
        <v>4</v>
      </c>
      <c r="D84" s="5" t="s">
        <v>5</v>
      </c>
      <c r="E84" s="4">
        <v>120</v>
      </c>
    </row>
    <row r="85" spans="1:5" ht="15" x14ac:dyDescent="0.25">
      <c r="A85" s="5">
        <v>111</v>
      </c>
      <c r="B85" s="4" t="s">
        <v>371</v>
      </c>
      <c r="C85" s="5" t="s">
        <v>4</v>
      </c>
      <c r="D85" s="5" t="s">
        <v>5</v>
      </c>
      <c r="E85" s="4">
        <v>1500</v>
      </c>
    </row>
    <row r="86" spans="1:5" ht="15" x14ac:dyDescent="0.25">
      <c r="A86" s="5">
        <v>112</v>
      </c>
      <c r="B86" s="4" t="s">
        <v>375</v>
      </c>
      <c r="C86" s="5" t="s">
        <v>4</v>
      </c>
      <c r="D86" s="5" t="s">
        <v>5</v>
      </c>
      <c r="E86" s="4">
        <v>200</v>
      </c>
    </row>
    <row r="87" spans="1:5" ht="15" x14ac:dyDescent="0.25">
      <c r="A87" s="5">
        <v>114</v>
      </c>
      <c r="B87" s="4" t="s">
        <v>377</v>
      </c>
      <c r="C87" s="5" t="s">
        <v>4</v>
      </c>
      <c r="D87" s="5" t="s">
        <v>5</v>
      </c>
      <c r="E87" s="4">
        <v>2000</v>
      </c>
    </row>
    <row r="88" spans="1:5" ht="15" x14ac:dyDescent="0.25">
      <c r="A88" s="5">
        <v>116</v>
      </c>
      <c r="B88" s="4" t="s">
        <v>382</v>
      </c>
      <c r="C88" s="5" t="s">
        <v>4</v>
      </c>
      <c r="D88" s="5" t="s">
        <v>5</v>
      </c>
      <c r="E88" s="4">
        <v>15</v>
      </c>
    </row>
    <row r="89" spans="1:5" ht="15" x14ac:dyDescent="0.25">
      <c r="A89" s="5">
        <v>119</v>
      </c>
      <c r="B89" s="4" t="s">
        <v>388</v>
      </c>
      <c r="C89" s="5" t="s">
        <v>4</v>
      </c>
      <c r="D89" s="5" t="s">
        <v>5</v>
      </c>
      <c r="E89" s="4">
        <v>100</v>
      </c>
    </row>
    <row r="90" spans="1:5" ht="30" x14ac:dyDescent="0.25">
      <c r="A90" s="5">
        <v>123</v>
      </c>
      <c r="B90" s="4" t="s">
        <v>401</v>
      </c>
      <c r="C90" s="5" t="s">
        <v>4</v>
      </c>
      <c r="D90" s="5" t="s">
        <v>5</v>
      </c>
      <c r="E90" s="4">
        <v>270</v>
      </c>
    </row>
    <row r="91" spans="1:5" ht="30" x14ac:dyDescent="0.25">
      <c r="A91" s="5">
        <v>124</v>
      </c>
      <c r="B91" s="4" t="s">
        <v>406</v>
      </c>
      <c r="C91" s="5" t="s">
        <v>4</v>
      </c>
      <c r="D91" s="5" t="s">
        <v>5</v>
      </c>
      <c r="E91" s="4">
        <v>15</v>
      </c>
    </row>
    <row r="92" spans="1:5" ht="30" x14ac:dyDescent="0.25">
      <c r="A92" s="5">
        <v>129</v>
      </c>
      <c r="B92" s="21" t="s">
        <v>672</v>
      </c>
      <c r="C92" s="5" t="s">
        <v>4</v>
      </c>
      <c r="D92" s="5" t="s">
        <v>5</v>
      </c>
      <c r="E92" s="4">
        <v>200</v>
      </c>
    </row>
    <row r="93" spans="1:5" ht="15" x14ac:dyDescent="0.25">
      <c r="A93" s="5">
        <v>131</v>
      </c>
      <c r="B93" s="4" t="s">
        <v>423</v>
      </c>
      <c r="C93" s="5" t="s">
        <v>4</v>
      </c>
      <c r="D93" s="5" t="s">
        <v>5</v>
      </c>
      <c r="E93" s="4">
        <v>20</v>
      </c>
    </row>
    <row r="94" spans="1:5" ht="30" x14ac:dyDescent="0.25">
      <c r="A94" s="5">
        <v>132</v>
      </c>
      <c r="B94" s="4" t="s">
        <v>424</v>
      </c>
      <c r="C94" s="5" t="s">
        <v>4</v>
      </c>
      <c r="D94" s="5" t="s">
        <v>5</v>
      </c>
      <c r="E94" s="4">
        <v>80</v>
      </c>
    </row>
    <row r="95" spans="1:5" ht="30" x14ac:dyDescent="0.25">
      <c r="A95" s="5">
        <v>133</v>
      </c>
      <c r="B95" s="4" t="s">
        <v>428</v>
      </c>
      <c r="C95" s="5" t="s">
        <v>4</v>
      </c>
      <c r="D95" s="5" t="s">
        <v>5</v>
      </c>
      <c r="E95" s="4">
        <v>20</v>
      </c>
    </row>
    <row r="96" spans="1:5" ht="15" x14ac:dyDescent="0.25">
      <c r="A96" s="5">
        <v>134</v>
      </c>
      <c r="B96" s="4" t="s">
        <v>429</v>
      </c>
      <c r="C96" s="5" t="s">
        <v>4</v>
      </c>
      <c r="D96" s="5" t="s">
        <v>5</v>
      </c>
      <c r="E96" s="4">
        <v>3600</v>
      </c>
    </row>
    <row r="97" spans="1:5" ht="30" x14ac:dyDescent="0.25">
      <c r="A97" s="5">
        <v>136</v>
      </c>
      <c r="B97" s="4" t="s">
        <v>434</v>
      </c>
      <c r="C97" s="5" t="s">
        <v>4</v>
      </c>
      <c r="D97" s="5" t="s">
        <v>5</v>
      </c>
      <c r="E97" s="4">
        <v>500</v>
      </c>
    </row>
    <row r="98" spans="1:5" ht="30" x14ac:dyDescent="0.25">
      <c r="A98" s="5">
        <v>137</v>
      </c>
      <c r="B98" s="4" t="s">
        <v>438</v>
      </c>
      <c r="C98" s="5" t="s">
        <v>4</v>
      </c>
      <c r="D98" s="5" t="s">
        <v>5</v>
      </c>
      <c r="E98" s="4">
        <v>100</v>
      </c>
    </row>
    <row r="99" spans="1:5" ht="30" x14ac:dyDescent="0.25">
      <c r="A99" s="5">
        <v>138</v>
      </c>
      <c r="B99" s="4" t="s">
        <v>439</v>
      </c>
      <c r="C99" s="5" t="s">
        <v>4</v>
      </c>
      <c r="D99" s="5" t="s">
        <v>5</v>
      </c>
      <c r="E99" s="4">
        <v>100</v>
      </c>
    </row>
    <row r="100" spans="1:5" ht="30" x14ac:dyDescent="0.25">
      <c r="A100" s="5">
        <v>140</v>
      </c>
      <c r="B100" s="4" t="s">
        <v>445</v>
      </c>
      <c r="C100" s="5" t="s">
        <v>4</v>
      </c>
      <c r="D100" s="5" t="s">
        <v>5</v>
      </c>
      <c r="E100" s="4">
        <v>2500</v>
      </c>
    </row>
    <row r="101" spans="1:5" ht="30" x14ac:dyDescent="0.25">
      <c r="A101" s="5">
        <v>141</v>
      </c>
      <c r="B101" s="4" t="s">
        <v>450</v>
      </c>
      <c r="C101" s="5" t="s">
        <v>4</v>
      </c>
      <c r="D101" s="5" t="s">
        <v>5</v>
      </c>
      <c r="E101" s="4">
        <v>2100</v>
      </c>
    </row>
    <row r="102" spans="1:5" ht="15" x14ac:dyDescent="0.25">
      <c r="A102" s="5">
        <v>142</v>
      </c>
      <c r="B102" s="4" t="s">
        <v>454</v>
      </c>
      <c r="C102" s="5" t="s">
        <v>4</v>
      </c>
      <c r="D102" s="5" t="s">
        <v>5</v>
      </c>
      <c r="E102" s="4">
        <v>500</v>
      </c>
    </row>
    <row r="103" spans="1:5" ht="30" x14ac:dyDescent="0.25">
      <c r="A103" s="5">
        <v>143</v>
      </c>
      <c r="B103" s="4" t="s">
        <v>455</v>
      </c>
      <c r="C103" s="5" t="s">
        <v>4</v>
      </c>
      <c r="D103" s="5" t="s">
        <v>5</v>
      </c>
      <c r="E103" s="4">
        <v>400</v>
      </c>
    </row>
    <row r="104" spans="1:5" ht="15" x14ac:dyDescent="0.25">
      <c r="A104" s="5">
        <v>146</v>
      </c>
      <c r="B104" s="4" t="s">
        <v>464</v>
      </c>
      <c r="C104" s="5" t="s">
        <v>4</v>
      </c>
      <c r="D104" s="5" t="s">
        <v>466</v>
      </c>
      <c r="E104" s="4">
        <v>1800</v>
      </c>
    </row>
    <row r="105" spans="1:5" ht="15" x14ac:dyDescent="0.25">
      <c r="A105" s="5">
        <v>148</v>
      </c>
      <c r="B105" s="4" t="s">
        <v>475</v>
      </c>
      <c r="C105" s="5" t="s">
        <v>4</v>
      </c>
      <c r="D105" s="5" t="s">
        <v>5</v>
      </c>
      <c r="E105" s="4">
        <v>300</v>
      </c>
    </row>
    <row r="106" spans="1:5" ht="15" x14ac:dyDescent="0.25">
      <c r="A106" s="5">
        <v>149</v>
      </c>
      <c r="B106" s="4" t="s">
        <v>479</v>
      </c>
      <c r="C106" s="5" t="s">
        <v>4</v>
      </c>
      <c r="D106" s="5" t="s">
        <v>5</v>
      </c>
      <c r="E106" s="4">
        <v>400</v>
      </c>
    </row>
    <row r="107" spans="1:5" ht="15" x14ac:dyDescent="0.25">
      <c r="A107" s="5">
        <v>150</v>
      </c>
      <c r="B107" s="4" t="s">
        <v>673</v>
      </c>
      <c r="C107" s="5" t="s">
        <v>4</v>
      </c>
      <c r="D107" s="5" t="s">
        <v>5</v>
      </c>
      <c r="E107" s="4">
        <v>1000</v>
      </c>
    </row>
    <row r="108" spans="1:5" ht="15" x14ac:dyDescent="0.25">
      <c r="A108" s="5">
        <v>152</v>
      </c>
      <c r="B108" s="4" t="s">
        <v>487</v>
      </c>
      <c r="C108" s="5" t="s">
        <v>4</v>
      </c>
      <c r="D108" s="5" t="s">
        <v>5</v>
      </c>
      <c r="E108" s="4">
        <v>550</v>
      </c>
    </row>
    <row r="109" spans="1:5" ht="15" x14ac:dyDescent="0.25">
      <c r="A109" s="5">
        <v>153</v>
      </c>
      <c r="B109" s="4" t="s">
        <v>492</v>
      </c>
      <c r="C109" s="5" t="s">
        <v>4</v>
      </c>
      <c r="D109" s="5" t="s">
        <v>5</v>
      </c>
      <c r="E109" s="4">
        <v>450</v>
      </c>
    </row>
    <row r="110" spans="1:5" ht="15" x14ac:dyDescent="0.25">
      <c r="A110" s="5">
        <v>154</v>
      </c>
      <c r="B110" s="4" t="s">
        <v>497</v>
      </c>
      <c r="C110" s="5" t="s">
        <v>4</v>
      </c>
      <c r="D110" s="5" t="s">
        <v>5</v>
      </c>
      <c r="E110" s="4">
        <v>10000</v>
      </c>
    </row>
    <row r="111" spans="1:5" ht="15" x14ac:dyDescent="0.25">
      <c r="A111" s="5">
        <v>156</v>
      </c>
      <c r="B111" s="4" t="s">
        <v>505</v>
      </c>
      <c r="C111" s="5" t="s">
        <v>4</v>
      </c>
      <c r="D111" s="5" t="s">
        <v>5</v>
      </c>
      <c r="E111" s="4">
        <v>2400</v>
      </c>
    </row>
    <row r="112" spans="1:5" ht="15" x14ac:dyDescent="0.25">
      <c r="A112" s="5">
        <v>158</v>
      </c>
      <c r="B112" s="4" t="s">
        <v>513</v>
      </c>
      <c r="C112" s="5" t="s">
        <v>4</v>
      </c>
      <c r="D112" s="5" t="s">
        <v>5</v>
      </c>
      <c r="E112" s="4">
        <v>11000</v>
      </c>
    </row>
    <row r="113" spans="1:5" ht="30" x14ac:dyDescent="0.25">
      <c r="A113" s="5">
        <v>159</v>
      </c>
      <c r="B113" s="4" t="s">
        <v>517</v>
      </c>
      <c r="C113" s="5" t="s">
        <v>4</v>
      </c>
      <c r="D113" s="5" t="s">
        <v>5</v>
      </c>
      <c r="E113" s="4">
        <v>3000</v>
      </c>
    </row>
    <row r="114" spans="1:5" ht="15" x14ac:dyDescent="0.25">
      <c r="A114" s="5">
        <v>160</v>
      </c>
      <c r="B114" s="4" t="s">
        <v>521</v>
      </c>
      <c r="C114" s="5" t="s">
        <v>4</v>
      </c>
      <c r="D114" s="5" t="s">
        <v>5</v>
      </c>
      <c r="E114" s="4">
        <v>1300</v>
      </c>
    </row>
    <row r="115" spans="1:5" ht="15" x14ac:dyDescent="0.25">
      <c r="A115" s="5">
        <v>161</v>
      </c>
      <c r="B115" s="4" t="s">
        <v>525</v>
      </c>
      <c r="C115" s="5" t="s">
        <v>4</v>
      </c>
      <c r="D115" s="5" t="s">
        <v>5</v>
      </c>
      <c r="E115" s="4">
        <v>5600</v>
      </c>
    </row>
    <row r="116" spans="1:5" ht="30" x14ac:dyDescent="0.25">
      <c r="A116" s="5">
        <v>162</v>
      </c>
      <c r="B116" s="4" t="s">
        <v>529</v>
      </c>
      <c r="C116" s="5" t="s">
        <v>4</v>
      </c>
      <c r="D116" s="5" t="s">
        <v>5</v>
      </c>
      <c r="E116" s="4">
        <v>60000</v>
      </c>
    </row>
    <row r="117" spans="1:5" ht="45" x14ac:dyDescent="0.25">
      <c r="A117" s="5">
        <v>164</v>
      </c>
      <c r="B117" s="4" t="s">
        <v>537</v>
      </c>
      <c r="C117" s="5" t="s">
        <v>4</v>
      </c>
      <c r="D117" s="5" t="s">
        <v>5</v>
      </c>
      <c r="E117" s="4">
        <v>6200</v>
      </c>
    </row>
    <row r="118" spans="1:5" ht="15" x14ac:dyDescent="0.25">
      <c r="A118" s="5">
        <v>165</v>
      </c>
      <c r="B118" s="4" t="s">
        <v>541</v>
      </c>
      <c r="C118" s="5" t="s">
        <v>4</v>
      </c>
      <c r="D118" s="5" t="s">
        <v>5</v>
      </c>
      <c r="E118" s="4">
        <v>60</v>
      </c>
    </row>
    <row r="119" spans="1:5" ht="15" x14ac:dyDescent="0.25">
      <c r="A119" s="5">
        <v>166</v>
      </c>
      <c r="B119" s="4" t="s">
        <v>546</v>
      </c>
      <c r="C119" s="5" t="s">
        <v>4</v>
      </c>
      <c r="D119" s="5" t="s">
        <v>5</v>
      </c>
      <c r="E119" s="4">
        <v>1500</v>
      </c>
    </row>
    <row r="120" spans="1:5" ht="45" x14ac:dyDescent="0.25">
      <c r="A120" s="5">
        <v>167</v>
      </c>
      <c r="B120" s="4" t="s">
        <v>547</v>
      </c>
      <c r="C120" s="5" t="s">
        <v>4</v>
      </c>
      <c r="D120" s="5" t="s">
        <v>5</v>
      </c>
      <c r="E120" s="4">
        <v>1200</v>
      </c>
    </row>
    <row r="121" spans="1:5" ht="15" x14ac:dyDescent="0.25">
      <c r="A121" s="5">
        <v>168</v>
      </c>
      <c r="B121" s="4" t="s">
        <v>548</v>
      </c>
      <c r="C121" s="5" t="s">
        <v>4</v>
      </c>
      <c r="D121" s="5" t="s">
        <v>5</v>
      </c>
      <c r="E121" s="4">
        <v>2400</v>
      </c>
    </row>
    <row r="122" spans="1:5" ht="15" x14ac:dyDescent="0.25">
      <c r="A122" s="5">
        <v>172</v>
      </c>
      <c r="B122" s="4" t="s">
        <v>564</v>
      </c>
      <c r="C122" s="5" t="s">
        <v>4</v>
      </c>
      <c r="D122" s="5" t="s">
        <v>5</v>
      </c>
      <c r="E122" s="4">
        <v>50</v>
      </c>
    </row>
    <row r="123" spans="1:5" ht="15" x14ac:dyDescent="0.25">
      <c r="A123" s="5">
        <v>173</v>
      </c>
      <c r="B123" s="4" t="s">
        <v>568</v>
      </c>
      <c r="C123" s="5" t="s">
        <v>4</v>
      </c>
      <c r="D123" s="5" t="s">
        <v>5</v>
      </c>
      <c r="E123" s="4">
        <v>1000</v>
      </c>
    </row>
    <row r="124" spans="1:5" ht="15" x14ac:dyDescent="0.25">
      <c r="A124" s="5">
        <v>174</v>
      </c>
      <c r="B124" s="4" t="s">
        <v>572</v>
      </c>
      <c r="C124" s="5" t="s">
        <v>4</v>
      </c>
      <c r="D124" s="5" t="s">
        <v>5</v>
      </c>
      <c r="E124" s="4">
        <v>500</v>
      </c>
    </row>
    <row r="125" spans="1:5" ht="15" x14ac:dyDescent="0.25">
      <c r="A125" s="5">
        <v>175</v>
      </c>
      <c r="B125" s="4" t="s">
        <v>576</v>
      </c>
      <c r="C125" s="5" t="s">
        <v>4</v>
      </c>
      <c r="D125" s="5" t="s">
        <v>5</v>
      </c>
      <c r="E125" s="4">
        <v>22000</v>
      </c>
    </row>
    <row r="126" spans="1:5" ht="30" x14ac:dyDescent="0.25">
      <c r="A126" s="5">
        <v>176</v>
      </c>
      <c r="B126" s="4" t="s">
        <v>580</v>
      </c>
      <c r="C126" s="5" t="s">
        <v>4</v>
      </c>
      <c r="D126" s="5" t="s">
        <v>5</v>
      </c>
      <c r="E126" s="4">
        <v>14500</v>
      </c>
    </row>
    <row r="127" spans="1:5" ht="15" x14ac:dyDescent="0.25">
      <c r="A127" s="5">
        <v>178</v>
      </c>
      <c r="B127" s="4" t="s">
        <v>588</v>
      </c>
      <c r="C127" s="5" t="s">
        <v>4</v>
      </c>
      <c r="D127" s="5" t="s">
        <v>5</v>
      </c>
      <c r="E127" s="4">
        <v>19000</v>
      </c>
    </row>
    <row r="128" spans="1:5" ht="15" x14ac:dyDescent="0.25">
      <c r="A128" s="5">
        <v>179</v>
      </c>
      <c r="B128" s="4" t="s">
        <v>592</v>
      </c>
      <c r="C128" s="5" t="s">
        <v>4</v>
      </c>
      <c r="D128" s="5" t="s">
        <v>5</v>
      </c>
      <c r="E128" s="4">
        <v>2400</v>
      </c>
    </row>
    <row r="129" spans="1:5" ht="30" x14ac:dyDescent="0.25">
      <c r="A129" s="5">
        <v>180</v>
      </c>
      <c r="B129" s="4" t="s">
        <v>596</v>
      </c>
      <c r="C129" s="5" t="s">
        <v>4</v>
      </c>
      <c r="D129" s="5" t="s">
        <v>5</v>
      </c>
      <c r="E129" s="4">
        <v>1600</v>
      </c>
    </row>
    <row r="130" spans="1:5" ht="15" x14ac:dyDescent="0.25">
      <c r="A130" s="5">
        <v>182</v>
      </c>
      <c r="B130" s="4" t="s">
        <v>604</v>
      </c>
      <c r="C130" s="5" t="s">
        <v>4</v>
      </c>
      <c r="D130" s="5" t="s">
        <v>5</v>
      </c>
      <c r="E130" s="4">
        <v>2700</v>
      </c>
    </row>
    <row r="131" spans="1:5" ht="15" x14ac:dyDescent="0.25">
      <c r="A131" s="5">
        <v>183</v>
      </c>
      <c r="B131" s="4" t="s">
        <v>608</v>
      </c>
      <c r="C131" s="5" t="s">
        <v>4</v>
      </c>
      <c r="D131" s="5" t="s">
        <v>5</v>
      </c>
      <c r="E131" s="4">
        <v>510</v>
      </c>
    </row>
    <row r="132" spans="1:5" ht="30" x14ac:dyDescent="0.25">
      <c r="A132" s="5">
        <v>184</v>
      </c>
      <c r="B132" s="4" t="s">
        <v>609</v>
      </c>
      <c r="C132" s="5" t="s">
        <v>4</v>
      </c>
      <c r="D132" s="5" t="s">
        <v>5</v>
      </c>
      <c r="E132" s="4">
        <v>1000</v>
      </c>
    </row>
    <row r="133" spans="1:5" ht="15" x14ac:dyDescent="0.25">
      <c r="A133" s="5">
        <v>185</v>
      </c>
      <c r="B133" s="4" t="s">
        <v>610</v>
      </c>
      <c r="C133" s="5" t="s">
        <v>4</v>
      </c>
      <c r="D133" s="5" t="s">
        <v>5</v>
      </c>
      <c r="E133" s="4">
        <v>120</v>
      </c>
    </row>
    <row r="134" spans="1:5" ht="30" x14ac:dyDescent="0.25">
      <c r="A134" s="5">
        <v>187</v>
      </c>
      <c r="B134" s="4" t="s">
        <v>615</v>
      </c>
      <c r="C134" s="5" t="s">
        <v>4</v>
      </c>
      <c r="D134" s="5" t="s">
        <v>5</v>
      </c>
      <c r="E134" s="4">
        <v>780</v>
      </c>
    </row>
    <row r="135" spans="1:5" ht="30" x14ac:dyDescent="0.25">
      <c r="A135" s="5">
        <v>193</v>
      </c>
      <c r="B135" s="4" t="s">
        <v>630</v>
      </c>
      <c r="C135" s="5" t="s">
        <v>100</v>
      </c>
      <c r="D135" s="5" t="s">
        <v>5</v>
      </c>
      <c r="E135" s="4">
        <v>1000</v>
      </c>
    </row>
    <row r="136" spans="1:5" ht="30" x14ac:dyDescent="0.25">
      <c r="A136" s="5">
        <v>194</v>
      </c>
      <c r="B136" s="4" t="s">
        <v>634</v>
      </c>
      <c r="C136" s="5" t="s">
        <v>100</v>
      </c>
      <c r="D136" s="5" t="s">
        <v>5</v>
      </c>
      <c r="E136" s="4">
        <v>1100</v>
      </c>
    </row>
    <row r="137" spans="1:5" ht="30" x14ac:dyDescent="0.25">
      <c r="A137" s="5">
        <v>195</v>
      </c>
      <c r="B137" s="4" t="s">
        <v>638</v>
      </c>
      <c r="C137" s="5" t="s">
        <v>100</v>
      </c>
      <c r="D137" s="5" t="s">
        <v>5</v>
      </c>
      <c r="E137" s="4">
        <v>1200</v>
      </c>
    </row>
    <row r="138" spans="1:5" ht="30" x14ac:dyDescent="0.25">
      <c r="A138" s="5">
        <v>197</v>
      </c>
      <c r="B138" s="4" t="s">
        <v>645</v>
      </c>
      <c r="C138" s="5"/>
      <c r="D138" s="5" t="s">
        <v>5</v>
      </c>
      <c r="E138" s="4">
        <v>600</v>
      </c>
    </row>
    <row r="139" spans="1:5" ht="30" x14ac:dyDescent="0.25">
      <c r="A139" s="5"/>
      <c r="B139" s="4" t="s">
        <v>414</v>
      </c>
      <c r="C139" s="5" t="s">
        <v>4</v>
      </c>
      <c r="D139" s="5" t="s">
        <v>5</v>
      </c>
      <c r="E139" s="4">
        <v>1200</v>
      </c>
    </row>
    <row r="140" spans="1:5" ht="15" x14ac:dyDescent="0.25">
      <c r="A140" s="5"/>
      <c r="B140" s="4" t="s">
        <v>665</v>
      </c>
      <c r="C140" s="5"/>
      <c r="D140" s="5" t="s">
        <v>5</v>
      </c>
      <c r="E140" s="4">
        <v>50</v>
      </c>
    </row>
    <row r="141" spans="1:5" ht="15" x14ac:dyDescent="0.25">
      <c r="A141" s="5"/>
      <c r="B141" s="4" t="s">
        <v>666</v>
      </c>
      <c r="C141" s="5"/>
      <c r="D141" s="5" t="s">
        <v>5</v>
      </c>
      <c r="E141" s="4">
        <v>250</v>
      </c>
    </row>
    <row r="142" spans="1:5" ht="30" x14ac:dyDescent="0.25">
      <c r="A142" s="5"/>
      <c r="B142" s="4" t="s">
        <v>668</v>
      </c>
      <c r="C142" s="5"/>
      <c r="D142" s="5" t="s">
        <v>5</v>
      </c>
      <c r="E142" s="4">
        <v>100</v>
      </c>
    </row>
    <row r="143" spans="1:5" ht="30" x14ac:dyDescent="0.25">
      <c r="A143" s="5"/>
      <c r="B143" s="4" t="s">
        <v>670</v>
      </c>
      <c r="C143" s="5"/>
      <c r="D143" s="5" t="s">
        <v>5</v>
      </c>
      <c r="E143" s="4">
        <v>150</v>
      </c>
    </row>
    <row r="144" spans="1:5" x14ac:dyDescent="0.3">
      <c r="A144" s="3"/>
      <c r="B144" s="12" t="s">
        <v>659</v>
      </c>
      <c r="C144" s="10"/>
      <c r="D144" s="3"/>
      <c r="E144" s="3"/>
    </row>
    <row r="148" spans="5:5" x14ac:dyDescent="0.3">
      <c r="E148" s="16"/>
    </row>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8"/>
  <sheetViews>
    <sheetView topLeftCell="A82" workbookViewId="0">
      <selection activeCell="E103" sqref="E10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661</v>
      </c>
      <c r="B1" s="8" t="s">
        <v>654</v>
      </c>
      <c r="C1" s="8" t="s">
        <v>0</v>
      </c>
      <c r="D1" s="8" t="s">
        <v>1</v>
      </c>
      <c r="E1" s="8" t="s">
        <v>657</v>
      </c>
    </row>
    <row r="2" spans="1:5" ht="15" x14ac:dyDescent="0.25">
      <c r="A2" s="5">
        <v>1</v>
      </c>
      <c r="B2" s="4" t="s">
        <v>3</v>
      </c>
      <c r="C2" s="5" t="s">
        <v>4</v>
      </c>
      <c r="D2" s="5" t="s">
        <v>5</v>
      </c>
      <c r="E2" s="4">
        <v>100</v>
      </c>
    </row>
    <row r="3" spans="1:5" ht="45" x14ac:dyDescent="0.25">
      <c r="A3" s="5">
        <v>3</v>
      </c>
      <c r="B3" s="4" t="s">
        <v>8</v>
      </c>
      <c r="C3" s="5" t="s">
        <v>4</v>
      </c>
      <c r="D3" s="5" t="s">
        <v>5</v>
      </c>
      <c r="E3" s="4">
        <v>200</v>
      </c>
    </row>
    <row r="4" spans="1:5" ht="15" x14ac:dyDescent="0.25">
      <c r="A4" s="5">
        <v>5</v>
      </c>
      <c r="B4" s="4" t="s">
        <v>13</v>
      </c>
      <c r="C4" s="5" t="s">
        <v>4</v>
      </c>
      <c r="D4" s="5" t="s">
        <v>5</v>
      </c>
      <c r="E4" s="4">
        <v>3000</v>
      </c>
    </row>
    <row r="5" spans="1:5" ht="30" x14ac:dyDescent="0.25">
      <c r="A5" s="5">
        <v>7</v>
      </c>
      <c r="B5" s="4" t="s">
        <v>19</v>
      </c>
      <c r="C5" s="5" t="s">
        <v>4</v>
      </c>
      <c r="D5" s="5" t="s">
        <v>5</v>
      </c>
      <c r="E5" s="4">
        <v>50</v>
      </c>
    </row>
    <row r="6" spans="1:5" ht="30" x14ac:dyDescent="0.25">
      <c r="A6" s="5">
        <v>14</v>
      </c>
      <c r="B6" s="4" t="s">
        <v>36</v>
      </c>
      <c r="C6" s="5" t="s">
        <v>4</v>
      </c>
      <c r="D6" s="5" t="s">
        <v>5</v>
      </c>
      <c r="E6" s="4">
        <v>7500</v>
      </c>
    </row>
    <row r="7" spans="1:5" ht="30" x14ac:dyDescent="0.25">
      <c r="A7" s="5">
        <v>15</v>
      </c>
      <c r="B7" s="4" t="s">
        <v>37</v>
      </c>
      <c r="C7" s="5" t="s">
        <v>4</v>
      </c>
      <c r="D7" s="5" t="s">
        <v>5</v>
      </c>
      <c r="E7" s="4">
        <v>500</v>
      </c>
    </row>
    <row r="8" spans="1:5" ht="45" x14ac:dyDescent="0.25">
      <c r="A8" s="5">
        <v>16</v>
      </c>
      <c r="B8" s="4" t="s">
        <v>38</v>
      </c>
      <c r="C8" s="5" t="s">
        <v>4</v>
      </c>
      <c r="D8" s="5" t="s">
        <v>5</v>
      </c>
      <c r="E8" s="4">
        <v>10</v>
      </c>
    </row>
    <row r="9" spans="1:5" ht="45" x14ac:dyDescent="0.25">
      <c r="A9" s="5">
        <v>17</v>
      </c>
      <c r="B9" s="4" t="s">
        <v>40</v>
      </c>
      <c r="C9" s="5" t="s">
        <v>4</v>
      </c>
      <c r="D9" s="5" t="s">
        <v>5</v>
      </c>
      <c r="E9" s="4">
        <v>10</v>
      </c>
    </row>
    <row r="10" spans="1:5" ht="45" x14ac:dyDescent="0.25">
      <c r="A10" s="5">
        <v>18</v>
      </c>
      <c r="B10" s="4" t="s">
        <v>42</v>
      </c>
      <c r="C10" s="5" t="s">
        <v>4</v>
      </c>
      <c r="D10" s="5" t="s">
        <v>5</v>
      </c>
      <c r="E10" s="4">
        <v>110</v>
      </c>
    </row>
    <row r="11" spans="1:5" ht="15" x14ac:dyDescent="0.25">
      <c r="A11" s="5">
        <v>19</v>
      </c>
      <c r="B11" s="4" t="s">
        <v>44</v>
      </c>
      <c r="C11" s="5" t="s">
        <v>4</v>
      </c>
      <c r="D11" s="5" t="s">
        <v>5</v>
      </c>
      <c r="E11" s="4">
        <v>200</v>
      </c>
    </row>
    <row r="12" spans="1:5" ht="30" x14ac:dyDescent="0.25">
      <c r="A12" s="5">
        <v>20</v>
      </c>
      <c r="B12" s="4" t="s">
        <v>45</v>
      </c>
      <c r="C12" s="5" t="s">
        <v>4</v>
      </c>
      <c r="D12" s="5" t="s">
        <v>5</v>
      </c>
      <c r="E12" s="17">
        <v>150</v>
      </c>
    </row>
    <row r="13" spans="1:5" ht="15" x14ac:dyDescent="0.25">
      <c r="A13" s="5">
        <v>22</v>
      </c>
      <c r="B13" s="4" t="s">
        <v>50</v>
      </c>
      <c r="C13" s="5" t="s">
        <v>4</v>
      </c>
      <c r="D13" s="5" t="s">
        <v>5</v>
      </c>
      <c r="E13" s="4">
        <v>1000</v>
      </c>
    </row>
    <row r="14" spans="1:5" ht="15" x14ac:dyDescent="0.25">
      <c r="A14" s="5">
        <v>26</v>
      </c>
      <c r="B14" s="4" t="s">
        <v>58</v>
      </c>
      <c r="C14" s="5" t="s">
        <v>4</v>
      </c>
      <c r="D14" s="5" t="s">
        <v>5</v>
      </c>
      <c r="E14" s="4">
        <v>1200</v>
      </c>
    </row>
    <row r="15" spans="1:5" ht="15" x14ac:dyDescent="0.25">
      <c r="A15" s="5">
        <v>28</v>
      </c>
      <c r="B15" s="4" t="s">
        <v>66</v>
      </c>
      <c r="C15" s="5" t="s">
        <v>4</v>
      </c>
      <c r="D15" s="5" t="s">
        <v>5</v>
      </c>
      <c r="E15" s="4">
        <v>4000</v>
      </c>
    </row>
    <row r="16" spans="1:5" ht="45" x14ac:dyDescent="0.25">
      <c r="A16" s="5">
        <v>29</v>
      </c>
      <c r="B16" s="4" t="s">
        <v>70</v>
      </c>
      <c r="C16" s="5" t="s">
        <v>4</v>
      </c>
      <c r="D16" s="5" t="s">
        <v>5</v>
      </c>
      <c r="E16" s="4">
        <v>250</v>
      </c>
    </row>
    <row r="17" spans="1:5" ht="15" x14ac:dyDescent="0.25">
      <c r="A17" s="5">
        <v>30</v>
      </c>
      <c r="B17" s="4" t="s">
        <v>74</v>
      </c>
      <c r="C17" s="5" t="s">
        <v>4</v>
      </c>
      <c r="D17" s="5" t="s">
        <v>5</v>
      </c>
      <c r="E17" s="4">
        <v>700</v>
      </c>
    </row>
    <row r="18" spans="1:5" ht="15" x14ac:dyDescent="0.25">
      <c r="A18" s="5">
        <v>32</v>
      </c>
      <c r="B18" s="4" t="s">
        <v>84</v>
      </c>
      <c r="C18" s="5" t="s">
        <v>4</v>
      </c>
      <c r="D18" s="5" t="s">
        <v>5</v>
      </c>
      <c r="E18" s="4">
        <v>210</v>
      </c>
    </row>
    <row r="19" spans="1:5" ht="15" x14ac:dyDescent="0.25">
      <c r="A19" s="5">
        <v>37</v>
      </c>
      <c r="B19" s="4" t="s">
        <v>111</v>
      </c>
      <c r="C19" s="5" t="s">
        <v>4</v>
      </c>
      <c r="D19" s="5" t="s">
        <v>5</v>
      </c>
      <c r="E19" s="4">
        <v>3700</v>
      </c>
    </row>
    <row r="20" spans="1:5" ht="15" x14ac:dyDescent="0.25">
      <c r="A20" s="5">
        <v>39</v>
      </c>
      <c r="B20" s="4" t="s">
        <v>116</v>
      </c>
      <c r="C20" s="5" t="s">
        <v>4</v>
      </c>
      <c r="D20" s="5" t="s">
        <v>5</v>
      </c>
      <c r="E20" s="17">
        <v>200</v>
      </c>
    </row>
    <row r="21" spans="1:5" ht="30" x14ac:dyDescent="0.25">
      <c r="A21" s="5">
        <v>44</v>
      </c>
      <c r="B21" s="4" t="s">
        <v>136</v>
      </c>
      <c r="C21" s="5" t="s">
        <v>4</v>
      </c>
      <c r="D21" s="5" t="s">
        <v>5</v>
      </c>
      <c r="E21" s="4">
        <v>700</v>
      </c>
    </row>
    <row r="22" spans="1:5" ht="30" x14ac:dyDescent="0.25">
      <c r="A22" s="5">
        <v>48</v>
      </c>
      <c r="B22" s="4" t="s">
        <v>152</v>
      </c>
      <c r="C22" s="5" t="s">
        <v>4</v>
      </c>
      <c r="D22" s="5" t="s">
        <v>5</v>
      </c>
      <c r="E22" s="4">
        <v>150</v>
      </c>
    </row>
    <row r="23" spans="1:5" ht="15" x14ac:dyDescent="0.25">
      <c r="A23" s="5">
        <v>50</v>
      </c>
      <c r="B23" s="4" t="s">
        <v>160</v>
      </c>
      <c r="C23" s="5" t="s">
        <v>4</v>
      </c>
      <c r="D23" s="5" t="s">
        <v>5</v>
      </c>
      <c r="E23" s="4">
        <v>120</v>
      </c>
    </row>
    <row r="24" spans="1:5" ht="15" x14ac:dyDescent="0.25">
      <c r="A24" s="5">
        <v>52</v>
      </c>
      <c r="B24" s="4" t="s">
        <v>169</v>
      </c>
      <c r="C24" s="5" t="s">
        <v>4</v>
      </c>
      <c r="D24" s="5" t="s">
        <v>5</v>
      </c>
      <c r="E24" s="4">
        <v>240</v>
      </c>
    </row>
    <row r="25" spans="1:5" ht="15" x14ac:dyDescent="0.25">
      <c r="A25" s="5">
        <v>53</v>
      </c>
      <c r="B25" s="4" t="s">
        <v>173</v>
      </c>
      <c r="C25" s="5" t="s">
        <v>4</v>
      </c>
      <c r="D25" s="5" t="s">
        <v>5</v>
      </c>
      <c r="E25" s="4">
        <v>11000</v>
      </c>
    </row>
    <row r="26" spans="1:5" ht="15" x14ac:dyDescent="0.25">
      <c r="A26" s="5">
        <v>57</v>
      </c>
      <c r="B26" s="4" t="s">
        <v>188</v>
      </c>
      <c r="C26" s="5" t="s">
        <v>4</v>
      </c>
      <c r="D26" s="5" t="s">
        <v>5</v>
      </c>
      <c r="E26" s="4">
        <v>200</v>
      </c>
    </row>
    <row r="27" spans="1:5" ht="15" x14ac:dyDescent="0.25">
      <c r="A27" s="5">
        <v>58</v>
      </c>
      <c r="B27" s="4" t="s">
        <v>192</v>
      </c>
      <c r="C27" s="5" t="s">
        <v>4</v>
      </c>
      <c r="D27" s="5" t="s">
        <v>5</v>
      </c>
      <c r="E27" s="4">
        <v>400</v>
      </c>
    </row>
    <row r="28" spans="1:5" ht="15" x14ac:dyDescent="0.25">
      <c r="A28" s="5">
        <v>61</v>
      </c>
      <c r="B28" s="4" t="s">
        <v>203</v>
      </c>
      <c r="C28" s="5" t="s">
        <v>4</v>
      </c>
      <c r="D28" s="5" t="s">
        <v>5</v>
      </c>
      <c r="E28" s="4">
        <v>1600</v>
      </c>
    </row>
    <row r="29" spans="1:5" ht="15" x14ac:dyDescent="0.25">
      <c r="A29" s="5">
        <v>64</v>
      </c>
      <c r="B29" s="4" t="s">
        <v>215</v>
      </c>
      <c r="C29" s="5" t="s">
        <v>4</v>
      </c>
      <c r="D29" s="5" t="s">
        <v>5</v>
      </c>
      <c r="E29" s="4">
        <v>800</v>
      </c>
    </row>
    <row r="30" spans="1:5" ht="15" x14ac:dyDescent="0.25">
      <c r="A30" s="5">
        <v>66</v>
      </c>
      <c r="B30" s="4" t="s">
        <v>223</v>
      </c>
      <c r="C30" s="5" t="s">
        <v>4</v>
      </c>
      <c r="D30" s="5" t="s">
        <v>5</v>
      </c>
      <c r="E30" s="4">
        <v>3000</v>
      </c>
    </row>
    <row r="31" spans="1:5" ht="30" x14ac:dyDescent="0.25">
      <c r="A31" s="5">
        <v>68</v>
      </c>
      <c r="B31" s="4" t="s">
        <v>232</v>
      </c>
      <c r="C31" s="5" t="s">
        <v>4</v>
      </c>
      <c r="D31" s="5" t="s">
        <v>5</v>
      </c>
      <c r="E31" s="4">
        <v>7500</v>
      </c>
    </row>
    <row r="32" spans="1:5" ht="15" x14ac:dyDescent="0.25">
      <c r="A32" s="5">
        <v>71</v>
      </c>
      <c r="B32" s="4" t="s">
        <v>244</v>
      </c>
      <c r="C32" s="5" t="s">
        <v>4</v>
      </c>
      <c r="D32" s="5" t="s">
        <v>5</v>
      </c>
      <c r="E32" s="4">
        <v>420</v>
      </c>
    </row>
    <row r="33" spans="1:5" ht="15" x14ac:dyDescent="0.25">
      <c r="A33" s="5">
        <v>74</v>
      </c>
      <c r="B33" s="4" t="s">
        <v>250</v>
      </c>
      <c r="C33" s="5" t="s">
        <v>4</v>
      </c>
      <c r="D33" s="5" t="s">
        <v>5</v>
      </c>
      <c r="E33" s="4">
        <v>500</v>
      </c>
    </row>
    <row r="34" spans="1:5" ht="15" x14ac:dyDescent="0.25">
      <c r="A34" s="5">
        <v>75</v>
      </c>
      <c r="B34" s="4" t="s">
        <v>254</v>
      </c>
      <c r="C34" s="5" t="s">
        <v>4</v>
      </c>
      <c r="D34" s="5" t="s">
        <v>5</v>
      </c>
      <c r="E34" s="4">
        <v>3600</v>
      </c>
    </row>
    <row r="35" spans="1:5" ht="15" x14ac:dyDescent="0.25">
      <c r="A35" s="5">
        <v>80</v>
      </c>
      <c r="B35" s="4" t="s">
        <v>275</v>
      </c>
      <c r="C35" s="5" t="s">
        <v>4</v>
      </c>
      <c r="D35" s="5" t="s">
        <v>5</v>
      </c>
      <c r="E35" s="4">
        <v>300</v>
      </c>
    </row>
    <row r="36" spans="1:5" ht="15" x14ac:dyDescent="0.25">
      <c r="A36" s="5">
        <v>81</v>
      </c>
      <c r="B36" s="4" t="s">
        <v>279</v>
      </c>
      <c r="C36" s="5" t="s">
        <v>4</v>
      </c>
      <c r="D36" s="5" t="s">
        <v>5</v>
      </c>
      <c r="E36" s="4">
        <v>1000</v>
      </c>
    </row>
    <row r="37" spans="1:5" ht="15" x14ac:dyDescent="0.25">
      <c r="A37" s="5">
        <v>82</v>
      </c>
      <c r="B37" s="4" t="s">
        <v>283</v>
      </c>
      <c r="C37" s="5" t="s">
        <v>4</v>
      </c>
      <c r="D37" s="5" t="s">
        <v>5</v>
      </c>
      <c r="E37" s="4">
        <v>8</v>
      </c>
    </row>
    <row r="38" spans="1:5" ht="15" x14ac:dyDescent="0.25">
      <c r="A38" s="5">
        <v>84</v>
      </c>
      <c r="B38" s="4" t="s">
        <v>293</v>
      </c>
      <c r="C38" s="5" t="s">
        <v>4</v>
      </c>
      <c r="D38" s="5" t="s">
        <v>5</v>
      </c>
      <c r="E38" s="4">
        <v>1700</v>
      </c>
    </row>
    <row r="39" spans="1:5" ht="30" x14ac:dyDescent="0.25">
      <c r="A39" s="5">
        <v>85</v>
      </c>
      <c r="B39" s="4" t="s">
        <v>298</v>
      </c>
      <c r="C39" s="5" t="s">
        <v>4</v>
      </c>
      <c r="D39" s="5" t="s">
        <v>5</v>
      </c>
      <c r="E39" s="4">
        <v>5000</v>
      </c>
    </row>
    <row r="40" spans="1:5" ht="15" x14ac:dyDescent="0.25">
      <c r="A40" s="5">
        <v>86</v>
      </c>
      <c r="B40" s="4" t="s">
        <v>302</v>
      </c>
      <c r="C40" s="5" t="s">
        <v>4</v>
      </c>
      <c r="D40" s="5" t="s">
        <v>5</v>
      </c>
      <c r="E40" s="4">
        <v>300</v>
      </c>
    </row>
    <row r="41" spans="1:5" ht="15" x14ac:dyDescent="0.25">
      <c r="A41" s="5">
        <v>87</v>
      </c>
      <c r="B41" s="4" t="s">
        <v>307</v>
      </c>
      <c r="C41" s="5" t="s">
        <v>4</v>
      </c>
      <c r="D41" s="5" t="s">
        <v>5</v>
      </c>
      <c r="E41" s="4">
        <v>2000</v>
      </c>
    </row>
    <row r="42" spans="1:5" ht="15" x14ac:dyDescent="0.25">
      <c r="A42" s="5">
        <v>88</v>
      </c>
      <c r="B42" s="4" t="s">
        <v>312</v>
      </c>
      <c r="C42" s="5" t="s">
        <v>4</v>
      </c>
      <c r="D42" s="5" t="s">
        <v>5</v>
      </c>
      <c r="E42" s="4">
        <v>400</v>
      </c>
    </row>
    <row r="43" spans="1:5" ht="15" x14ac:dyDescent="0.25">
      <c r="A43" s="5">
        <v>89</v>
      </c>
      <c r="B43" s="4" t="s">
        <v>316</v>
      </c>
      <c r="C43" s="5" t="s">
        <v>4</v>
      </c>
      <c r="D43" s="5" t="s">
        <v>5</v>
      </c>
      <c r="E43" s="4">
        <v>1000</v>
      </c>
    </row>
    <row r="44" spans="1:5" ht="15" x14ac:dyDescent="0.25">
      <c r="A44" s="5">
        <v>90</v>
      </c>
      <c r="B44" s="4" t="s">
        <v>320</v>
      </c>
      <c r="C44" s="5" t="s">
        <v>4</v>
      </c>
      <c r="D44" s="5" t="s">
        <v>5</v>
      </c>
      <c r="E44" s="4">
        <v>8000</v>
      </c>
    </row>
    <row r="45" spans="1:5" ht="30" x14ac:dyDescent="0.25">
      <c r="A45" s="5">
        <v>92</v>
      </c>
      <c r="B45" s="4" t="s">
        <v>328</v>
      </c>
      <c r="C45" s="5" t="s">
        <v>4</v>
      </c>
      <c r="D45" s="5" t="s">
        <v>5</v>
      </c>
      <c r="E45" s="4">
        <v>50</v>
      </c>
    </row>
    <row r="46" spans="1:5" ht="30" x14ac:dyDescent="0.25">
      <c r="A46" s="5">
        <v>93</v>
      </c>
      <c r="B46" s="4" t="s">
        <v>332</v>
      </c>
      <c r="C46" s="5" t="s">
        <v>4</v>
      </c>
      <c r="D46" s="5" t="s">
        <v>5</v>
      </c>
      <c r="E46" s="4">
        <v>15</v>
      </c>
    </row>
    <row r="47" spans="1:5" ht="30" x14ac:dyDescent="0.25">
      <c r="A47" s="5">
        <v>94</v>
      </c>
      <c r="B47" s="4" t="s">
        <v>333</v>
      </c>
      <c r="C47" s="5" t="s">
        <v>4</v>
      </c>
      <c r="D47" s="5" t="s">
        <v>5</v>
      </c>
      <c r="E47" s="4">
        <v>600</v>
      </c>
    </row>
    <row r="48" spans="1:5" ht="45" x14ac:dyDescent="0.25">
      <c r="A48" s="5">
        <v>96</v>
      </c>
      <c r="B48" s="4" t="s">
        <v>341</v>
      </c>
      <c r="C48" s="5" t="s">
        <v>4</v>
      </c>
      <c r="D48" s="5" t="s">
        <v>5</v>
      </c>
      <c r="E48" s="4">
        <v>300</v>
      </c>
    </row>
    <row r="49" spans="1:5" ht="15" x14ac:dyDescent="0.25">
      <c r="A49" s="5">
        <v>97</v>
      </c>
      <c r="B49" s="4" t="s">
        <v>345</v>
      </c>
      <c r="C49" s="5" t="s">
        <v>4</v>
      </c>
      <c r="D49" s="5" t="s">
        <v>5</v>
      </c>
      <c r="E49" s="4">
        <v>360</v>
      </c>
    </row>
    <row r="50" spans="1:5" ht="15" x14ac:dyDescent="0.25">
      <c r="A50" s="5">
        <v>98</v>
      </c>
      <c r="B50" s="4" t="s">
        <v>349</v>
      </c>
      <c r="C50" s="5" t="s">
        <v>4</v>
      </c>
      <c r="D50" s="5" t="s">
        <v>5</v>
      </c>
      <c r="E50" s="4">
        <v>50</v>
      </c>
    </row>
    <row r="51" spans="1:5" ht="15" x14ac:dyDescent="0.25">
      <c r="A51" s="5">
        <v>99</v>
      </c>
      <c r="B51" s="4" t="s">
        <v>350</v>
      </c>
      <c r="C51" s="5" t="s">
        <v>4</v>
      </c>
      <c r="D51" s="5" t="s">
        <v>5</v>
      </c>
      <c r="E51" s="4">
        <v>400</v>
      </c>
    </row>
    <row r="52" spans="1:5" ht="15" x14ac:dyDescent="0.25">
      <c r="A52" s="5">
        <v>105</v>
      </c>
      <c r="B52" s="4" t="s">
        <v>362</v>
      </c>
      <c r="C52" s="5" t="s">
        <v>4</v>
      </c>
      <c r="D52" s="5" t="s">
        <v>5</v>
      </c>
      <c r="E52" s="4">
        <v>250</v>
      </c>
    </row>
    <row r="53" spans="1:5" ht="15" x14ac:dyDescent="0.25">
      <c r="A53" s="5">
        <v>111</v>
      </c>
      <c r="B53" s="4" t="s">
        <v>371</v>
      </c>
      <c r="C53" s="5" t="s">
        <v>4</v>
      </c>
      <c r="D53" s="5" t="s">
        <v>5</v>
      </c>
      <c r="E53" s="4">
        <v>500</v>
      </c>
    </row>
    <row r="54" spans="1:5" ht="15" x14ac:dyDescent="0.25">
      <c r="A54" s="5">
        <v>113</v>
      </c>
      <c r="B54" s="4" t="s">
        <v>376</v>
      </c>
      <c r="C54" s="5" t="s">
        <v>4</v>
      </c>
      <c r="D54" s="5" t="s">
        <v>5</v>
      </c>
      <c r="E54" s="4">
        <v>600</v>
      </c>
    </row>
    <row r="55" spans="1:5" ht="30" x14ac:dyDescent="0.25">
      <c r="A55" s="5">
        <v>115</v>
      </c>
      <c r="B55" s="4" t="s">
        <v>378</v>
      </c>
      <c r="C55" s="5" t="s">
        <v>4</v>
      </c>
      <c r="D55" s="5" t="s">
        <v>5</v>
      </c>
      <c r="E55" s="4">
        <v>400</v>
      </c>
    </row>
    <row r="56" spans="1:5" ht="15" x14ac:dyDescent="0.25">
      <c r="A56" s="5">
        <v>117</v>
      </c>
      <c r="B56" s="4" t="s">
        <v>383</v>
      </c>
      <c r="C56" s="5" t="s">
        <v>4</v>
      </c>
      <c r="D56" s="5" t="s">
        <v>5</v>
      </c>
      <c r="E56" s="4">
        <v>50</v>
      </c>
    </row>
    <row r="57" spans="1:5" ht="30" x14ac:dyDescent="0.25">
      <c r="A57" s="5">
        <v>118</v>
      </c>
      <c r="B57" s="4" t="s">
        <v>384</v>
      </c>
      <c r="C57" s="5" t="s">
        <v>4</v>
      </c>
      <c r="D57" s="5" t="s">
        <v>5</v>
      </c>
      <c r="E57" s="4">
        <v>10</v>
      </c>
    </row>
    <row r="58" spans="1:5" ht="15" x14ac:dyDescent="0.25">
      <c r="A58" s="5">
        <v>120</v>
      </c>
      <c r="B58" s="4" t="s">
        <v>389</v>
      </c>
      <c r="C58" s="5" t="s">
        <v>4</v>
      </c>
      <c r="D58" s="5" t="s">
        <v>5</v>
      </c>
      <c r="E58" s="4">
        <v>5000</v>
      </c>
    </row>
    <row r="59" spans="1:5" ht="15" x14ac:dyDescent="0.25">
      <c r="A59" s="5">
        <v>121</v>
      </c>
      <c r="B59" s="4" t="s">
        <v>393</v>
      </c>
      <c r="C59" s="5" t="s">
        <v>4</v>
      </c>
      <c r="D59" s="5" t="s">
        <v>5</v>
      </c>
      <c r="E59" s="4">
        <v>500</v>
      </c>
    </row>
    <row r="60" spans="1:5" ht="15" x14ac:dyDescent="0.25">
      <c r="A60" s="5">
        <v>122</v>
      </c>
      <c r="B60" s="4" t="s">
        <v>397</v>
      </c>
      <c r="C60" s="5" t="s">
        <v>4</v>
      </c>
      <c r="D60" s="5" t="s">
        <v>5</v>
      </c>
      <c r="E60" s="4">
        <v>2500</v>
      </c>
    </row>
    <row r="61" spans="1:5" ht="15" x14ac:dyDescent="0.25">
      <c r="A61" s="5">
        <v>125</v>
      </c>
      <c r="B61" s="4" t="s">
        <v>407</v>
      </c>
      <c r="C61" s="5" t="s">
        <v>4</v>
      </c>
      <c r="D61" s="5" t="s">
        <v>5</v>
      </c>
      <c r="E61" s="4">
        <v>10</v>
      </c>
    </row>
    <row r="62" spans="1:5" ht="15" x14ac:dyDescent="0.25">
      <c r="A62" s="5">
        <v>126</v>
      </c>
      <c r="B62" s="4" t="s">
        <v>408</v>
      </c>
      <c r="C62" s="5" t="s">
        <v>4</v>
      </c>
      <c r="D62" s="5" t="s">
        <v>5</v>
      </c>
      <c r="E62" s="4">
        <v>20</v>
      </c>
    </row>
    <row r="63" spans="1:5" ht="60" x14ac:dyDescent="0.25">
      <c r="A63" s="5">
        <v>127</v>
      </c>
      <c r="B63" s="4" t="s">
        <v>409</v>
      </c>
      <c r="C63" s="5" t="s">
        <v>4</v>
      </c>
      <c r="D63" s="5" t="s">
        <v>5</v>
      </c>
      <c r="E63" s="4">
        <v>20</v>
      </c>
    </row>
    <row r="64" spans="1:5" ht="30" x14ac:dyDescent="0.25">
      <c r="A64" s="5">
        <v>128</v>
      </c>
      <c r="B64" s="4" t="s">
        <v>410</v>
      </c>
      <c r="C64" s="5" t="s">
        <v>4</v>
      </c>
      <c r="D64" s="5" t="s">
        <v>5</v>
      </c>
      <c r="E64" s="4">
        <v>400</v>
      </c>
    </row>
    <row r="65" spans="1:5" ht="15" x14ac:dyDescent="0.25">
      <c r="A65" s="5">
        <v>130</v>
      </c>
      <c r="B65" s="4" t="s">
        <v>419</v>
      </c>
      <c r="C65" s="5" t="s">
        <v>4</v>
      </c>
      <c r="D65" s="5" t="s">
        <v>5</v>
      </c>
      <c r="E65" s="4">
        <v>4800</v>
      </c>
    </row>
    <row r="66" spans="1:5" ht="15" x14ac:dyDescent="0.25">
      <c r="A66" s="5">
        <v>135</v>
      </c>
      <c r="B66" s="4" t="s">
        <v>433</v>
      </c>
      <c r="C66" s="5" t="s">
        <v>4</v>
      </c>
      <c r="D66" s="5" t="s">
        <v>5</v>
      </c>
      <c r="E66" s="4">
        <v>500</v>
      </c>
    </row>
    <row r="67" spans="1:5" ht="30" x14ac:dyDescent="0.25">
      <c r="A67" s="5">
        <v>139</v>
      </c>
      <c r="B67" s="4" t="s">
        <v>440</v>
      </c>
      <c r="C67" s="5" t="s">
        <v>4</v>
      </c>
      <c r="D67" s="5" t="s">
        <v>5</v>
      </c>
      <c r="E67" s="4">
        <v>500</v>
      </c>
    </row>
    <row r="68" spans="1:5" ht="30" x14ac:dyDescent="0.25">
      <c r="A68" s="5">
        <v>140</v>
      </c>
      <c r="B68" s="4" t="s">
        <v>445</v>
      </c>
      <c r="C68" s="5" t="s">
        <v>4</v>
      </c>
      <c r="D68" s="5" t="s">
        <v>5</v>
      </c>
      <c r="E68" s="4">
        <v>1500</v>
      </c>
    </row>
    <row r="69" spans="1:5" ht="30" x14ac:dyDescent="0.25">
      <c r="A69" s="5">
        <v>143</v>
      </c>
      <c r="B69" s="4" t="s">
        <v>455</v>
      </c>
      <c r="C69" s="5" t="s">
        <v>4</v>
      </c>
      <c r="D69" s="5" t="s">
        <v>5</v>
      </c>
      <c r="E69" s="4">
        <v>800</v>
      </c>
    </row>
    <row r="70" spans="1:5" ht="30" x14ac:dyDescent="0.25">
      <c r="A70" s="5">
        <v>144</v>
      </c>
      <c r="B70" s="4" t="s">
        <v>459</v>
      </c>
      <c r="C70" s="5" t="s">
        <v>4</v>
      </c>
      <c r="D70" s="5" t="s">
        <v>5</v>
      </c>
      <c r="E70" s="4">
        <v>11000</v>
      </c>
    </row>
    <row r="71" spans="1:5" ht="15" x14ac:dyDescent="0.25">
      <c r="A71" s="5">
        <v>145</v>
      </c>
      <c r="B71" s="4" t="s">
        <v>463</v>
      </c>
      <c r="C71" s="5" t="s">
        <v>4</v>
      </c>
      <c r="D71" s="5" t="s">
        <v>5</v>
      </c>
      <c r="E71" s="4">
        <v>100</v>
      </c>
    </row>
    <row r="72" spans="1:5" ht="15" x14ac:dyDescent="0.25">
      <c r="A72" s="5">
        <v>146</v>
      </c>
      <c r="B72" s="4" t="s">
        <v>464</v>
      </c>
      <c r="C72" s="5" t="s">
        <v>4</v>
      </c>
      <c r="D72" s="5" t="s">
        <v>466</v>
      </c>
      <c r="E72" s="4">
        <v>1200</v>
      </c>
    </row>
    <row r="73" spans="1:5" ht="15" x14ac:dyDescent="0.25">
      <c r="A73" s="5">
        <v>147</v>
      </c>
      <c r="B73" s="4" t="s">
        <v>471</v>
      </c>
      <c r="C73" s="5" t="s">
        <v>4</v>
      </c>
      <c r="D73" s="5" t="s">
        <v>5</v>
      </c>
      <c r="E73" s="4">
        <v>40</v>
      </c>
    </row>
    <row r="74" spans="1:5" ht="15" x14ac:dyDescent="0.25">
      <c r="A74" s="5">
        <v>151</v>
      </c>
      <c r="B74" s="4" t="s">
        <v>483</v>
      </c>
      <c r="C74" s="5" t="s">
        <v>4</v>
      </c>
      <c r="D74" s="5" t="s">
        <v>5</v>
      </c>
      <c r="E74" s="4">
        <v>250</v>
      </c>
    </row>
    <row r="75" spans="1:5" ht="15" x14ac:dyDescent="0.25">
      <c r="A75" s="5">
        <v>152</v>
      </c>
      <c r="B75" s="4" t="s">
        <v>487</v>
      </c>
      <c r="C75" s="5" t="s">
        <v>4</v>
      </c>
      <c r="D75" s="5" t="s">
        <v>5</v>
      </c>
      <c r="E75" s="4">
        <v>150</v>
      </c>
    </row>
    <row r="76" spans="1:5" ht="30" x14ac:dyDescent="0.25">
      <c r="A76" s="5">
        <v>155</v>
      </c>
      <c r="B76" s="4" t="s">
        <v>501</v>
      </c>
      <c r="C76" s="5" t="s">
        <v>4</v>
      </c>
      <c r="D76" s="5" t="s">
        <v>5</v>
      </c>
      <c r="E76" s="4">
        <v>600</v>
      </c>
    </row>
    <row r="77" spans="1:5" ht="15" x14ac:dyDescent="0.25">
      <c r="A77" s="5">
        <v>156</v>
      </c>
      <c r="B77" s="4" t="s">
        <v>505</v>
      </c>
      <c r="C77" s="5" t="s">
        <v>4</v>
      </c>
      <c r="D77" s="5" t="s">
        <v>5</v>
      </c>
      <c r="E77" s="4">
        <v>700</v>
      </c>
    </row>
    <row r="78" spans="1:5" ht="15" x14ac:dyDescent="0.25">
      <c r="A78" s="5">
        <v>157</v>
      </c>
      <c r="B78" s="4" t="s">
        <v>509</v>
      </c>
      <c r="C78" s="5" t="s">
        <v>4</v>
      </c>
      <c r="D78" s="5" t="s">
        <v>5</v>
      </c>
      <c r="E78" s="4">
        <v>8500</v>
      </c>
    </row>
    <row r="79" spans="1:5" ht="15" x14ac:dyDescent="0.25">
      <c r="A79" s="5">
        <v>158</v>
      </c>
      <c r="B79" s="4" t="s">
        <v>513</v>
      </c>
      <c r="C79" s="5" t="s">
        <v>4</v>
      </c>
      <c r="D79" s="5" t="s">
        <v>5</v>
      </c>
      <c r="E79" s="4">
        <v>18000</v>
      </c>
    </row>
    <row r="80" spans="1:5" ht="15" x14ac:dyDescent="0.25">
      <c r="A80" s="5">
        <v>161</v>
      </c>
      <c r="B80" s="4" t="s">
        <v>525</v>
      </c>
      <c r="C80" s="5" t="s">
        <v>4</v>
      </c>
      <c r="D80" s="5" t="s">
        <v>5</v>
      </c>
      <c r="E80" s="4">
        <v>6400</v>
      </c>
    </row>
    <row r="81" spans="1:5" ht="45" x14ac:dyDescent="0.25">
      <c r="A81" s="5">
        <v>163</v>
      </c>
      <c r="B81" s="4" t="s">
        <v>533</v>
      </c>
      <c r="C81" s="5" t="s">
        <v>4</v>
      </c>
      <c r="D81" s="5" t="s">
        <v>5</v>
      </c>
      <c r="E81" s="4">
        <v>18000</v>
      </c>
    </row>
    <row r="82" spans="1:5" ht="15" x14ac:dyDescent="0.25">
      <c r="A82" s="5">
        <v>165</v>
      </c>
      <c r="B82" s="4" t="s">
        <v>541</v>
      </c>
      <c r="C82" s="5" t="s">
        <v>4</v>
      </c>
      <c r="D82" s="5" t="s">
        <v>5</v>
      </c>
      <c r="E82" s="4">
        <v>200</v>
      </c>
    </row>
    <row r="83" spans="1:5" ht="30" x14ac:dyDescent="0.25">
      <c r="A83" s="5">
        <v>169</v>
      </c>
      <c r="B83" s="4" t="s">
        <v>552</v>
      </c>
      <c r="C83" s="5" t="s">
        <v>4</v>
      </c>
      <c r="D83" s="5" t="s">
        <v>5</v>
      </c>
      <c r="E83" s="4">
        <v>40</v>
      </c>
    </row>
    <row r="84" spans="1:5" ht="60" x14ac:dyDescent="0.25">
      <c r="A84" s="5">
        <v>170</v>
      </c>
      <c r="B84" s="4" t="s">
        <v>556</v>
      </c>
      <c r="C84" s="5" t="s">
        <v>4</v>
      </c>
      <c r="D84" s="5" t="s">
        <v>5</v>
      </c>
      <c r="E84" s="4">
        <v>750</v>
      </c>
    </row>
    <row r="85" spans="1:5" ht="15" x14ac:dyDescent="0.25">
      <c r="A85" s="5">
        <v>171</v>
      </c>
      <c r="B85" s="4" t="s">
        <v>560</v>
      </c>
      <c r="C85" s="5" t="s">
        <v>4</v>
      </c>
      <c r="D85" s="5" t="s">
        <v>5</v>
      </c>
      <c r="E85" s="4">
        <v>4000</v>
      </c>
    </row>
    <row r="86" spans="1:5" ht="15" x14ac:dyDescent="0.25">
      <c r="A86" s="5">
        <v>174</v>
      </c>
      <c r="B86" s="4" t="s">
        <v>572</v>
      </c>
      <c r="C86" s="5" t="s">
        <v>4</v>
      </c>
      <c r="D86" s="5" t="s">
        <v>5</v>
      </c>
      <c r="E86" s="4">
        <v>6700</v>
      </c>
    </row>
    <row r="87" spans="1:5" ht="15" x14ac:dyDescent="0.25">
      <c r="A87" s="5">
        <v>175</v>
      </c>
      <c r="B87" s="4" t="s">
        <v>576</v>
      </c>
      <c r="C87" s="5" t="s">
        <v>4</v>
      </c>
      <c r="D87" s="5" t="s">
        <v>5</v>
      </c>
      <c r="E87" s="4">
        <v>2000</v>
      </c>
    </row>
    <row r="88" spans="1:5" ht="60" x14ac:dyDescent="0.25">
      <c r="A88" s="5">
        <v>177</v>
      </c>
      <c r="B88" s="4" t="s">
        <v>584</v>
      </c>
      <c r="C88" s="5" t="s">
        <v>4</v>
      </c>
      <c r="D88" s="5" t="s">
        <v>5</v>
      </c>
      <c r="E88" s="4">
        <v>200</v>
      </c>
    </row>
    <row r="89" spans="1:5" ht="15" x14ac:dyDescent="0.25">
      <c r="A89" s="5">
        <v>178</v>
      </c>
      <c r="B89" s="4" t="s">
        <v>588</v>
      </c>
      <c r="C89" s="5" t="s">
        <v>4</v>
      </c>
      <c r="D89" s="5" t="s">
        <v>5</v>
      </c>
      <c r="E89" s="4">
        <v>8000</v>
      </c>
    </row>
    <row r="90" spans="1:5" ht="30" x14ac:dyDescent="0.25">
      <c r="A90" s="5">
        <v>180</v>
      </c>
      <c r="B90" s="4" t="s">
        <v>596</v>
      </c>
      <c r="C90" s="5" t="s">
        <v>4</v>
      </c>
      <c r="D90" s="5" t="s">
        <v>5</v>
      </c>
      <c r="E90" s="4">
        <v>200</v>
      </c>
    </row>
    <row r="91" spans="1:5" ht="15" x14ac:dyDescent="0.25">
      <c r="A91" s="5">
        <v>181</v>
      </c>
      <c r="B91" s="4" t="s">
        <v>600</v>
      </c>
      <c r="C91" s="5" t="s">
        <v>4</v>
      </c>
      <c r="D91" s="5" t="s">
        <v>5</v>
      </c>
      <c r="E91" s="4">
        <v>5000</v>
      </c>
    </row>
    <row r="92" spans="1:5" ht="15" x14ac:dyDescent="0.25">
      <c r="A92" s="5">
        <v>186</v>
      </c>
      <c r="B92" s="4" t="s">
        <v>611</v>
      </c>
      <c r="C92" s="5" t="s">
        <v>4</v>
      </c>
      <c r="D92" s="5" t="s">
        <v>5</v>
      </c>
      <c r="E92" s="4">
        <v>450</v>
      </c>
    </row>
    <row r="93" spans="1:5" ht="30" x14ac:dyDescent="0.25">
      <c r="A93" s="5">
        <v>187</v>
      </c>
      <c r="B93" s="4" t="s">
        <v>615</v>
      </c>
      <c r="C93" s="5" t="s">
        <v>4</v>
      </c>
      <c r="D93" s="5" t="s">
        <v>5</v>
      </c>
      <c r="E93" s="4">
        <v>220</v>
      </c>
    </row>
    <row r="94" spans="1:5" ht="15" x14ac:dyDescent="0.25">
      <c r="A94" s="5">
        <v>188</v>
      </c>
      <c r="B94" s="4" t="s">
        <v>620</v>
      </c>
      <c r="C94" s="5" t="s">
        <v>4</v>
      </c>
      <c r="D94" s="5" t="s">
        <v>5</v>
      </c>
      <c r="E94" s="4">
        <v>1500</v>
      </c>
    </row>
    <row r="95" spans="1:5" ht="30" x14ac:dyDescent="0.25">
      <c r="A95" s="5">
        <v>192</v>
      </c>
      <c r="B95" s="4" t="s">
        <v>625</v>
      </c>
      <c r="C95" s="5" t="s">
        <v>100</v>
      </c>
      <c r="D95" s="5" t="s">
        <v>5</v>
      </c>
      <c r="E95" s="4">
        <v>67000</v>
      </c>
    </row>
    <row r="96" spans="1:5" ht="30" x14ac:dyDescent="0.25">
      <c r="A96" s="5">
        <v>193</v>
      </c>
      <c r="B96" s="4" t="s">
        <v>630</v>
      </c>
      <c r="C96" s="5" t="s">
        <v>100</v>
      </c>
      <c r="D96" s="5" t="s">
        <v>5</v>
      </c>
      <c r="E96" s="4">
        <v>1400</v>
      </c>
    </row>
    <row r="97" spans="1:5" ht="30" x14ac:dyDescent="0.25">
      <c r="A97" s="5">
        <v>194</v>
      </c>
      <c r="B97" s="4" t="s">
        <v>634</v>
      </c>
      <c r="C97" s="5" t="s">
        <v>100</v>
      </c>
      <c r="D97" s="5" t="s">
        <v>5</v>
      </c>
      <c r="E97" s="4">
        <v>1400</v>
      </c>
    </row>
    <row r="98" spans="1:5" ht="15" x14ac:dyDescent="0.25">
      <c r="A98" s="5">
        <v>196</v>
      </c>
      <c r="B98" s="4" t="s">
        <v>671</v>
      </c>
      <c r="C98" s="5"/>
      <c r="D98" s="5" t="s">
        <v>5</v>
      </c>
      <c r="E98" s="4">
        <v>3000</v>
      </c>
    </row>
    <row r="99" spans="1:5" ht="15" x14ac:dyDescent="0.25">
      <c r="A99" s="5">
        <v>198</v>
      </c>
      <c r="B99" s="4" t="s">
        <v>648</v>
      </c>
      <c r="C99" s="5"/>
      <c r="D99" s="5" t="s">
        <v>5</v>
      </c>
      <c r="E99" s="4">
        <v>1200</v>
      </c>
    </row>
    <row r="100" spans="1:5" ht="30" x14ac:dyDescent="0.25">
      <c r="A100" s="5">
        <v>200</v>
      </c>
      <c r="B100" s="4" t="s">
        <v>650</v>
      </c>
      <c r="C100" s="5"/>
      <c r="D100" s="5" t="s">
        <v>5</v>
      </c>
      <c r="E100" s="4">
        <v>900</v>
      </c>
    </row>
    <row r="101" spans="1:5" ht="15" x14ac:dyDescent="0.25">
      <c r="A101" s="5">
        <v>201</v>
      </c>
      <c r="B101" s="4" t="s">
        <v>651</v>
      </c>
      <c r="C101" s="5"/>
      <c r="D101" s="5" t="s">
        <v>5</v>
      </c>
      <c r="E101" s="4">
        <v>100</v>
      </c>
    </row>
    <row r="102" spans="1:5" ht="15" x14ac:dyDescent="0.25">
      <c r="A102" s="5">
        <v>202</v>
      </c>
      <c r="B102" s="4" t="s">
        <v>652</v>
      </c>
      <c r="C102" s="5"/>
      <c r="D102" s="5" t="s">
        <v>5</v>
      </c>
      <c r="E102" s="4">
        <v>500</v>
      </c>
    </row>
    <row r="103" spans="1:5" ht="15" x14ac:dyDescent="0.25">
      <c r="A103" s="5">
        <v>206</v>
      </c>
      <c r="B103" s="4" t="s">
        <v>667</v>
      </c>
      <c r="C103" s="5"/>
      <c r="D103" s="5" t="s">
        <v>5</v>
      </c>
      <c r="E103" s="4">
        <v>240</v>
      </c>
    </row>
    <row r="104" spans="1:5" x14ac:dyDescent="0.3">
      <c r="A104" s="3"/>
      <c r="B104" s="12" t="s">
        <v>659</v>
      </c>
      <c r="C104" s="10"/>
      <c r="D104" s="3"/>
      <c r="E104" s="3"/>
    </row>
    <row r="108" spans="1:5" x14ac:dyDescent="0.3">
      <c r="E108"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հայ</vt:lpstr>
      <vt:lpstr>cank dex 1</vt:lpstr>
      <vt:lpstr>Alteplaz</vt:lpstr>
      <vt:lpstr>heraci</vt:lpstr>
      <vt:lpstr>muracan</vt:lpstr>
      <vt:lpstr>հայ!Область_печати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2025-07-01T06:51:41Z</dcterms:modified>
</cp:coreProperties>
</file>