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D703775F-5847-4C14-AE77-517B05971254}" xr6:coauthVersionLast="47" xr6:coauthVersionMax="47" xr10:uidLastSave="{00000000-0000-0000-0000-000000000000}"/>
  <bookViews>
    <workbookView xWindow="28680" yWindow="-120" windowWidth="29040" windowHeight="15840" xr2:uid="{00000000-000D-0000-FFFF-FFFF00000000}"/>
  </bookViews>
  <sheets>
    <sheet name="հայ" sheetId="1" r:id="rId1"/>
    <sheet name="cank dex 1" sheetId="4" state="hidden" r:id="rId2"/>
    <sheet name="Alteplaz" sheetId="5" state="hidden" r:id="rId3"/>
    <sheet name="heraci" sheetId="2" state="hidden" r:id="rId4"/>
    <sheet name="muracan" sheetId="3" state="hidden" r:id="rId5"/>
  </sheets>
  <definedNames>
    <definedName name="_xlnm._FilterDatabase" localSheetId="2" hidden="1">Alteplaz!$C$1:$C$2</definedName>
    <definedName name="_xlnm._FilterDatabase" localSheetId="1" hidden="1">'cank dex 1'!$H$1:$H$157</definedName>
    <definedName name="_xlnm._FilterDatabase" localSheetId="0" hidden="1">հայ!$D$1:$D$12</definedName>
    <definedName name="_xlnm.Print_Area" localSheetId="0">հայ!$A$1:$H$12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 i="5" l="1"/>
  <c r="J2" i="5"/>
  <c r="R2" i="5"/>
  <c r="T2" i="5"/>
  <c r="V2" i="5"/>
  <c r="V152" i="4" l="1"/>
  <c r="T152" i="4"/>
  <c r="R152" i="4"/>
  <c r="J152" i="4"/>
  <c r="V151" i="4"/>
  <c r="T151" i="4"/>
  <c r="R151" i="4"/>
  <c r="J151" i="4"/>
  <c r="V150" i="4"/>
  <c r="T150" i="4"/>
  <c r="R150" i="4"/>
  <c r="J150" i="4"/>
  <c r="V149" i="4"/>
  <c r="T149" i="4"/>
  <c r="R149" i="4"/>
  <c r="J149" i="4"/>
  <c r="V148" i="4"/>
  <c r="T148" i="4"/>
  <c r="R148" i="4"/>
  <c r="J148" i="4"/>
  <c r="V147" i="4"/>
  <c r="T147" i="4"/>
  <c r="R147" i="4"/>
  <c r="J147" i="4"/>
  <c r="V146" i="4"/>
  <c r="T146" i="4"/>
  <c r="R146" i="4"/>
  <c r="J146" i="4"/>
  <c r="V145" i="4"/>
  <c r="T145" i="4"/>
  <c r="R145" i="4"/>
  <c r="J145" i="4"/>
  <c r="V144" i="4"/>
  <c r="T144" i="4"/>
  <c r="R144" i="4"/>
  <c r="J144" i="4"/>
  <c r="V143" i="4"/>
  <c r="T143" i="4"/>
  <c r="R143" i="4"/>
  <c r="J143" i="4"/>
  <c r="V142" i="4"/>
  <c r="T142" i="4"/>
  <c r="R142" i="4"/>
  <c r="J142" i="4"/>
  <c r="V141" i="4"/>
  <c r="T141" i="4"/>
  <c r="R141" i="4"/>
  <c r="J141" i="4"/>
  <c r="H141" i="4"/>
  <c r="V140" i="4"/>
  <c r="T140" i="4"/>
  <c r="R140" i="4"/>
  <c r="J140" i="4"/>
  <c r="H140" i="4"/>
  <c r="V139" i="4"/>
  <c r="T139" i="4"/>
  <c r="R139" i="4"/>
  <c r="J139" i="4"/>
  <c r="V138" i="4"/>
  <c r="T138" i="4"/>
  <c r="R138" i="4"/>
  <c r="J138" i="4"/>
  <c r="V137" i="4"/>
  <c r="T137" i="4"/>
  <c r="R137" i="4"/>
  <c r="J137" i="4"/>
  <c r="V136" i="4"/>
  <c r="T136" i="4"/>
  <c r="R136" i="4"/>
  <c r="J136" i="4"/>
  <c r="V135" i="4"/>
  <c r="T135" i="4"/>
  <c r="R135" i="4"/>
  <c r="J135" i="4"/>
  <c r="V134" i="4"/>
  <c r="T134" i="4"/>
  <c r="R134" i="4"/>
  <c r="J134" i="4"/>
  <c r="V133" i="4"/>
  <c r="T133" i="4"/>
  <c r="R133" i="4"/>
  <c r="J133" i="4"/>
  <c r="V132" i="4"/>
  <c r="T132" i="4"/>
  <c r="R132" i="4"/>
  <c r="J132" i="4"/>
  <c r="V131" i="4"/>
  <c r="T131" i="4"/>
  <c r="R131" i="4"/>
  <c r="J131" i="4"/>
  <c r="V130" i="4"/>
  <c r="T130" i="4"/>
  <c r="R130" i="4"/>
  <c r="J130" i="4"/>
  <c r="H130" i="4"/>
  <c r="V129" i="4"/>
  <c r="T129" i="4"/>
  <c r="R129" i="4"/>
  <c r="J129" i="4"/>
  <c r="V128" i="4"/>
  <c r="T128" i="4"/>
  <c r="R128" i="4"/>
  <c r="J128" i="4"/>
  <c r="H128" i="4"/>
  <c r="V127" i="4"/>
  <c r="T127" i="4"/>
  <c r="R127" i="4"/>
  <c r="J127" i="4"/>
  <c r="V126" i="4"/>
  <c r="T126" i="4"/>
  <c r="R126" i="4"/>
  <c r="J126" i="4"/>
  <c r="V125" i="4"/>
  <c r="T125" i="4"/>
  <c r="R125" i="4"/>
  <c r="J125" i="4"/>
  <c r="V124" i="4"/>
  <c r="T124" i="4"/>
  <c r="R124" i="4"/>
  <c r="J124" i="4"/>
  <c r="V123" i="4"/>
  <c r="T123" i="4"/>
  <c r="R123" i="4"/>
  <c r="J123" i="4"/>
  <c r="V122" i="4"/>
  <c r="T122" i="4"/>
  <c r="R122" i="4"/>
  <c r="J122" i="4"/>
  <c r="V121" i="4"/>
  <c r="T121" i="4"/>
  <c r="R121" i="4"/>
  <c r="J121" i="4"/>
  <c r="V120" i="4"/>
  <c r="T120" i="4"/>
  <c r="R120" i="4"/>
  <c r="J120" i="4"/>
  <c r="V119" i="4"/>
  <c r="T119" i="4"/>
  <c r="R119" i="4"/>
  <c r="J119" i="4"/>
  <c r="H119" i="4"/>
  <c r="V118" i="4"/>
  <c r="T118" i="4"/>
  <c r="R118" i="4"/>
  <c r="J118" i="4"/>
  <c r="V117" i="4"/>
  <c r="T117" i="4"/>
  <c r="R117" i="4"/>
  <c r="J117" i="4"/>
  <c r="H117" i="4"/>
  <c r="V116" i="4"/>
  <c r="T116" i="4"/>
  <c r="R116" i="4"/>
  <c r="J116" i="4"/>
  <c r="V115" i="4"/>
  <c r="T115" i="4"/>
  <c r="R115" i="4"/>
  <c r="J115" i="4"/>
  <c r="V114" i="4"/>
  <c r="T114" i="4"/>
  <c r="R114" i="4"/>
  <c r="J114" i="4"/>
  <c r="H114" i="4"/>
  <c r="V113" i="4"/>
  <c r="T113" i="4"/>
  <c r="R113" i="4"/>
  <c r="J113" i="4"/>
  <c r="H113" i="4"/>
  <c r="V112" i="4"/>
  <c r="T112" i="4"/>
  <c r="R112" i="4"/>
  <c r="J112" i="4"/>
  <c r="V111" i="4"/>
  <c r="T111" i="4"/>
  <c r="R111" i="4"/>
  <c r="J111" i="4"/>
  <c r="H111" i="4"/>
  <c r="V110" i="4"/>
  <c r="T110" i="4"/>
  <c r="R110" i="4"/>
  <c r="J110" i="4"/>
  <c r="V109" i="4"/>
  <c r="T109" i="4"/>
  <c r="R109" i="4"/>
  <c r="J109" i="4"/>
  <c r="V108" i="4"/>
  <c r="T108" i="4"/>
  <c r="R108" i="4"/>
  <c r="J108" i="4"/>
  <c r="V107" i="4"/>
  <c r="T107" i="4"/>
  <c r="R107" i="4"/>
  <c r="J107" i="4"/>
  <c r="V106" i="4"/>
  <c r="T106" i="4"/>
  <c r="R106" i="4"/>
  <c r="J106" i="4"/>
  <c r="V105" i="4"/>
  <c r="T105" i="4"/>
  <c r="R105" i="4"/>
  <c r="J105" i="4"/>
  <c r="V104" i="4"/>
  <c r="T104" i="4"/>
  <c r="R104" i="4"/>
  <c r="J104" i="4"/>
  <c r="V103" i="4"/>
  <c r="T103" i="4"/>
  <c r="R103" i="4"/>
  <c r="J103" i="4"/>
  <c r="V102" i="4"/>
  <c r="T102" i="4"/>
  <c r="R102" i="4"/>
  <c r="J102" i="4"/>
  <c r="V101" i="4"/>
  <c r="T101" i="4"/>
  <c r="R101" i="4"/>
  <c r="J101" i="4"/>
  <c r="H101" i="4"/>
  <c r="V100" i="4"/>
  <c r="T100" i="4"/>
  <c r="R100" i="4"/>
  <c r="J100" i="4"/>
  <c r="V99" i="4"/>
  <c r="T99" i="4"/>
  <c r="R99" i="4"/>
  <c r="J99" i="4"/>
  <c r="H99" i="4"/>
  <c r="V98" i="4"/>
  <c r="T98" i="4"/>
  <c r="R98" i="4"/>
  <c r="J98" i="4"/>
  <c r="V97" i="4"/>
  <c r="T97" i="4"/>
  <c r="R97" i="4"/>
  <c r="J97" i="4"/>
  <c r="V96" i="4"/>
  <c r="T96" i="4"/>
  <c r="R96" i="4"/>
  <c r="J96" i="4"/>
  <c r="V95" i="4"/>
  <c r="T95" i="4"/>
  <c r="R95" i="4"/>
  <c r="J95" i="4"/>
  <c r="V94" i="4"/>
  <c r="T94" i="4"/>
  <c r="R94" i="4"/>
  <c r="J94" i="4"/>
  <c r="H94" i="4"/>
  <c r="V93" i="4"/>
  <c r="T93" i="4"/>
  <c r="R93" i="4"/>
  <c r="J93" i="4"/>
  <c r="V92" i="4"/>
  <c r="T92" i="4"/>
  <c r="R92" i="4"/>
  <c r="J92" i="4"/>
  <c r="V91" i="4"/>
  <c r="T91" i="4"/>
  <c r="R91" i="4"/>
  <c r="J91" i="4"/>
  <c r="V90" i="4"/>
  <c r="T90" i="4"/>
  <c r="R90" i="4"/>
  <c r="J90" i="4"/>
  <c r="H90" i="4"/>
  <c r="V89" i="4"/>
  <c r="T89" i="4"/>
  <c r="R89" i="4"/>
  <c r="J89" i="4"/>
  <c r="H89" i="4"/>
  <c r="V88" i="4"/>
  <c r="T88" i="4"/>
  <c r="R88" i="4"/>
  <c r="J88" i="4"/>
  <c r="V87" i="4"/>
  <c r="T87" i="4"/>
  <c r="R87" i="4"/>
  <c r="J87" i="4"/>
  <c r="V86" i="4"/>
  <c r="T86" i="4"/>
  <c r="R86" i="4"/>
  <c r="J86" i="4"/>
  <c r="H86" i="4"/>
  <c r="V85" i="4"/>
  <c r="T85" i="4"/>
  <c r="R85" i="4"/>
  <c r="J85" i="4"/>
  <c r="H85" i="4"/>
  <c r="V84" i="4"/>
  <c r="T84" i="4"/>
  <c r="R84" i="4"/>
  <c r="J84" i="4"/>
  <c r="H84" i="4"/>
  <c r="V83" i="4"/>
  <c r="T83" i="4"/>
  <c r="R83" i="4"/>
  <c r="J83" i="4"/>
  <c r="V82" i="4"/>
  <c r="T82" i="4"/>
  <c r="R82" i="4"/>
  <c r="J82" i="4"/>
  <c r="H82" i="4"/>
  <c r="V81" i="4"/>
  <c r="T81" i="4"/>
  <c r="R81" i="4"/>
  <c r="J81" i="4"/>
  <c r="V80" i="4"/>
  <c r="T80" i="4"/>
  <c r="R80" i="4"/>
  <c r="J80" i="4"/>
  <c r="V79" i="4"/>
  <c r="T79" i="4"/>
  <c r="R79" i="4"/>
  <c r="J79" i="4"/>
  <c r="V78" i="4"/>
  <c r="T78" i="4"/>
  <c r="R78" i="4"/>
  <c r="J78" i="4"/>
  <c r="H78" i="4"/>
  <c r="V77" i="4"/>
  <c r="T77" i="4"/>
  <c r="R77" i="4"/>
  <c r="J77" i="4"/>
  <c r="V76" i="4"/>
  <c r="T76" i="4"/>
  <c r="R76" i="4"/>
  <c r="J76" i="4"/>
  <c r="V75" i="4"/>
  <c r="T75" i="4"/>
  <c r="R75" i="4"/>
  <c r="J75" i="4"/>
  <c r="V74" i="4"/>
  <c r="T74" i="4"/>
  <c r="R74" i="4"/>
  <c r="J74" i="4"/>
  <c r="V73" i="4"/>
  <c r="T73" i="4"/>
  <c r="R73" i="4"/>
  <c r="J73" i="4"/>
  <c r="V72" i="4"/>
  <c r="T72" i="4"/>
  <c r="R72" i="4"/>
  <c r="J72" i="4"/>
  <c r="H72" i="4"/>
  <c r="V71" i="4"/>
  <c r="T71" i="4"/>
  <c r="R71" i="4"/>
  <c r="J71" i="4"/>
  <c r="V70" i="4"/>
  <c r="T70" i="4"/>
  <c r="R70" i="4"/>
  <c r="J70" i="4"/>
  <c r="H70" i="4"/>
  <c r="V69" i="4"/>
  <c r="T69" i="4"/>
  <c r="R69" i="4"/>
  <c r="J69" i="4"/>
  <c r="V68" i="4"/>
  <c r="T68" i="4"/>
  <c r="R68" i="4"/>
  <c r="J68" i="4"/>
  <c r="V67" i="4"/>
  <c r="T67" i="4"/>
  <c r="R67" i="4"/>
  <c r="J67" i="4"/>
  <c r="V66" i="4"/>
  <c r="T66" i="4"/>
  <c r="R66" i="4"/>
  <c r="J66" i="4"/>
  <c r="H66" i="4"/>
  <c r="V65" i="4"/>
  <c r="T65" i="4"/>
  <c r="R65" i="4"/>
  <c r="J65" i="4"/>
  <c r="H65" i="4"/>
  <c r="V64" i="4"/>
  <c r="T64" i="4"/>
  <c r="R64" i="4"/>
  <c r="J64" i="4"/>
  <c r="V63" i="4"/>
  <c r="T63" i="4"/>
  <c r="R63" i="4"/>
  <c r="J63" i="4"/>
  <c r="H63" i="4"/>
  <c r="V62" i="4"/>
  <c r="T62" i="4"/>
  <c r="R62" i="4"/>
  <c r="J62" i="4"/>
  <c r="V61" i="4"/>
  <c r="T61" i="4"/>
  <c r="R61" i="4"/>
  <c r="J61" i="4"/>
  <c r="V60" i="4"/>
  <c r="T60" i="4"/>
  <c r="R60" i="4"/>
  <c r="J60" i="4"/>
  <c r="H60" i="4"/>
  <c r="V59" i="4"/>
  <c r="T59" i="4"/>
  <c r="R59" i="4"/>
  <c r="J59" i="4"/>
  <c r="V58" i="4"/>
  <c r="T58" i="4"/>
  <c r="R58" i="4"/>
  <c r="J58" i="4"/>
  <c r="H58" i="4"/>
  <c r="V57" i="4"/>
  <c r="T57" i="4"/>
  <c r="R57" i="4"/>
  <c r="J57" i="4"/>
  <c r="H57" i="4"/>
  <c r="V56" i="4"/>
  <c r="T56" i="4"/>
  <c r="R56" i="4"/>
  <c r="J56" i="4"/>
  <c r="V55" i="4"/>
  <c r="T55" i="4"/>
  <c r="R55" i="4"/>
  <c r="J55" i="4"/>
  <c r="H55" i="4"/>
  <c r="V54" i="4"/>
  <c r="T54" i="4"/>
  <c r="R54" i="4"/>
  <c r="J54" i="4"/>
  <c r="V53" i="4"/>
  <c r="T53" i="4"/>
  <c r="R53" i="4"/>
  <c r="J53" i="4"/>
  <c r="V52" i="4"/>
  <c r="T52" i="4"/>
  <c r="R52" i="4"/>
  <c r="J52" i="4"/>
  <c r="V51" i="4"/>
  <c r="T51" i="4"/>
  <c r="R51" i="4"/>
  <c r="J51" i="4"/>
  <c r="H51" i="4"/>
  <c r="V50" i="4"/>
  <c r="T50" i="4"/>
  <c r="R50" i="4"/>
  <c r="J50" i="4"/>
  <c r="V49" i="4"/>
  <c r="T49" i="4"/>
  <c r="R49" i="4"/>
  <c r="J49" i="4"/>
  <c r="V48" i="4"/>
  <c r="T48" i="4"/>
  <c r="R48" i="4"/>
  <c r="J48" i="4"/>
  <c r="H48" i="4"/>
  <c r="V47" i="4"/>
  <c r="T47" i="4"/>
  <c r="R47" i="4"/>
  <c r="J47" i="4"/>
  <c r="H47" i="4"/>
  <c r="V46" i="4"/>
  <c r="T46" i="4"/>
  <c r="R46" i="4"/>
  <c r="J46" i="4"/>
  <c r="H46" i="4"/>
  <c r="V45" i="4"/>
  <c r="T45" i="4"/>
  <c r="R45" i="4"/>
  <c r="J45" i="4"/>
  <c r="V44" i="4"/>
  <c r="T44" i="4"/>
  <c r="R44" i="4"/>
  <c r="J44" i="4"/>
  <c r="H44" i="4"/>
  <c r="V43" i="4"/>
  <c r="T43" i="4"/>
  <c r="R43" i="4"/>
  <c r="J43" i="4"/>
  <c r="H43" i="4"/>
  <c r="V42" i="4"/>
  <c r="T42" i="4"/>
  <c r="R42" i="4"/>
  <c r="J42" i="4"/>
  <c r="V41" i="4"/>
  <c r="T41" i="4"/>
  <c r="R41" i="4"/>
  <c r="J41" i="4"/>
  <c r="H41" i="4"/>
  <c r="V40" i="4"/>
  <c r="T40" i="4"/>
  <c r="R40" i="4"/>
  <c r="J40" i="4"/>
  <c r="H40" i="4"/>
  <c r="V39" i="4"/>
  <c r="T39" i="4"/>
  <c r="R39" i="4"/>
  <c r="J39" i="4"/>
  <c r="V38" i="4"/>
  <c r="T38" i="4"/>
  <c r="R38" i="4"/>
  <c r="J38" i="4"/>
  <c r="V37" i="4"/>
  <c r="T37" i="4"/>
  <c r="R37" i="4"/>
  <c r="J37" i="4"/>
  <c r="H37" i="4"/>
  <c r="V36" i="4"/>
  <c r="T36" i="4"/>
  <c r="R36" i="4"/>
  <c r="J36" i="4"/>
  <c r="V35" i="4"/>
  <c r="T35" i="4"/>
  <c r="R35" i="4"/>
  <c r="J35" i="4"/>
  <c r="V34" i="4"/>
  <c r="T34" i="4"/>
  <c r="R34" i="4"/>
  <c r="J34" i="4"/>
  <c r="V33" i="4"/>
  <c r="T33" i="4"/>
  <c r="R33" i="4"/>
  <c r="J33" i="4"/>
  <c r="V32" i="4"/>
  <c r="T32" i="4"/>
  <c r="R32" i="4"/>
  <c r="J32" i="4"/>
  <c r="H32" i="4"/>
  <c r="V31" i="4"/>
  <c r="T31" i="4"/>
  <c r="R31" i="4"/>
  <c r="J31" i="4"/>
  <c r="V30" i="4"/>
  <c r="T30" i="4"/>
  <c r="R30" i="4"/>
  <c r="J30" i="4"/>
  <c r="H30" i="4"/>
  <c r="V29" i="4"/>
  <c r="T29" i="4"/>
  <c r="R29" i="4"/>
  <c r="J29" i="4"/>
  <c r="V28" i="4"/>
  <c r="T28" i="4"/>
  <c r="R28" i="4"/>
  <c r="J28" i="4"/>
  <c r="V27" i="4"/>
  <c r="T27" i="4"/>
  <c r="R27" i="4"/>
  <c r="J27" i="4"/>
  <c r="V26" i="4"/>
  <c r="T26" i="4"/>
  <c r="R26" i="4"/>
  <c r="J26" i="4"/>
  <c r="V25" i="4"/>
  <c r="T25" i="4"/>
  <c r="R25" i="4"/>
  <c r="J25" i="4"/>
  <c r="V24" i="4"/>
  <c r="T24" i="4"/>
  <c r="R24" i="4"/>
  <c r="J24" i="4"/>
  <c r="V23" i="4"/>
  <c r="T23" i="4"/>
  <c r="R23" i="4"/>
  <c r="J23" i="4"/>
  <c r="H23" i="4"/>
  <c r="V22" i="4"/>
  <c r="T22" i="4"/>
  <c r="R22" i="4"/>
  <c r="J22" i="4"/>
  <c r="H22" i="4"/>
  <c r="V21" i="4"/>
  <c r="T21" i="4"/>
  <c r="R21" i="4"/>
  <c r="J21" i="4"/>
  <c r="H21" i="4"/>
  <c r="V20" i="4"/>
  <c r="T20" i="4"/>
  <c r="R20" i="4"/>
  <c r="J20" i="4"/>
  <c r="V19" i="4"/>
  <c r="T19" i="4"/>
  <c r="R19" i="4"/>
  <c r="J19" i="4"/>
  <c r="V18" i="4"/>
  <c r="T18" i="4"/>
  <c r="R18" i="4"/>
  <c r="J18" i="4"/>
  <c r="H18" i="4"/>
  <c r="V17" i="4"/>
  <c r="T17" i="4"/>
  <c r="R17" i="4"/>
  <c r="J17" i="4"/>
  <c r="V16" i="4"/>
  <c r="T16" i="4"/>
  <c r="R16" i="4"/>
  <c r="J16" i="4"/>
  <c r="V15" i="4"/>
  <c r="T15" i="4"/>
  <c r="R15" i="4"/>
  <c r="J15" i="4"/>
  <c r="H15" i="4"/>
  <c r="V14" i="4"/>
  <c r="T14" i="4"/>
  <c r="R14" i="4"/>
  <c r="J14" i="4"/>
  <c r="V13" i="4"/>
  <c r="T13" i="4"/>
  <c r="R13" i="4"/>
  <c r="J13" i="4"/>
  <c r="V12" i="4"/>
  <c r="T12" i="4"/>
  <c r="R12" i="4"/>
  <c r="J12" i="4"/>
  <c r="V11" i="4"/>
  <c r="T11" i="4"/>
  <c r="R11" i="4"/>
  <c r="J11" i="4"/>
  <c r="V10" i="4"/>
  <c r="T10" i="4"/>
  <c r="R10" i="4"/>
  <c r="J10" i="4"/>
  <c r="V9" i="4"/>
  <c r="T9" i="4"/>
  <c r="R9" i="4"/>
  <c r="J9" i="4"/>
  <c r="V8" i="4"/>
  <c r="T8" i="4"/>
  <c r="R8" i="4"/>
  <c r="J8" i="4"/>
  <c r="V7" i="4"/>
  <c r="T7" i="4"/>
  <c r="R7" i="4"/>
  <c r="J7" i="4"/>
  <c r="V6" i="4"/>
  <c r="T6" i="4"/>
  <c r="R6" i="4"/>
  <c r="J6" i="4"/>
  <c r="V5" i="4"/>
  <c r="T5" i="4"/>
  <c r="R5" i="4"/>
  <c r="J5" i="4"/>
  <c r="V4" i="4"/>
  <c r="T4" i="4"/>
  <c r="R4" i="4"/>
  <c r="J4" i="4"/>
  <c r="V3" i="4"/>
  <c r="T3" i="4"/>
  <c r="R3" i="4"/>
  <c r="J3" i="4"/>
  <c r="V2" i="4"/>
  <c r="T2" i="4"/>
  <c r="R2" i="4"/>
  <c r="J2" i="4"/>
  <c r="J153" i="4" l="1"/>
  <c r="R153" i="4"/>
  <c r="T153" i="4"/>
</calcChain>
</file>

<file path=xl/sharedStrings.xml><?xml version="1.0" encoding="utf-8"?>
<sst xmlns="http://schemas.openxmlformats.org/spreadsheetml/2006/main" count="1858" uniqueCount="721">
  <si>
    <t>Գնման ձևը</t>
  </si>
  <si>
    <t>Չափման միավորը</t>
  </si>
  <si>
    <t>Միավորի գինը /դրամ/</t>
  </si>
  <si>
    <t>Ցեֆեպիմ 1000մգ</t>
  </si>
  <si>
    <t>ԷԱՃ</t>
  </si>
  <si>
    <t>հատ</t>
  </si>
  <si>
    <t>шт.</t>
  </si>
  <si>
    <t>Դիլտիազեմ 90մգ</t>
  </si>
  <si>
    <t>Ամօքսիցիլին, քլավուլանաթթու 1000մգ+200մգ</t>
  </si>
  <si>
    <t xml:space="preserve">Ամօքսիցիլին (ամօքսիցիլինի տրիհիդրատ), քլավուլանաթթու (կալիումի քլավուլանատ) amoxicillin (amoxicillin trihydrate), clavulanic acid (potassium clavulanate) դեղափոշի ներարկման լուծույթի 1000մգ+200մգ,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Դեղը  ներառված է ՀՀ-ում գրանցված դեղերի պետական գրանցամատյանում (ռեեստր): </t>
  </si>
  <si>
    <t xml:space="preserve">Амоксициллин, клавулоновая кислота, 1000мг+200мг </t>
  </si>
  <si>
    <t xml:space="preserve">Амоксициллин (амоксациллина тригидрат), клавулоновая кислота (клавуланат калия) amoxicillin (amoxicillin trihydrate), clavulanic acid (potassium clavulanate) порошок раствора для инъекций 1000мг+200мг.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</si>
  <si>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Պրոկային 5մգ/մլ, 250մլ</t>
  </si>
  <si>
    <t>Ֆամոտիդին /20մգ+5մլ/</t>
  </si>
  <si>
    <t xml:space="preserve">Ֆամոտիդին famotidine դեղափոշի լիոֆիլացված, ներարկման լուծույթի 20մգ,  ապակե սրվակ և 5մլ լուծիչ ամպուլում: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15-25°C ջերմաստիճանի պայմաններում: Դեղը  ներառված է ՀՀ-ում գրանցված դեղերի պետական գրանցամատյանում (ռեեստր): </t>
  </si>
  <si>
    <t xml:space="preserve">Фамотидин /20мг+5мл/ </t>
  </si>
  <si>
    <t xml:space="preserve">Фамотидин famotidine лекарственный порошок лиофилизированный раствора для инъекций 20мг, стеклянный флакон и 5мл растворителя в ампуле.Новое,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</si>
  <si>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19.01.2024թ. ԷԱՃԱՊՁԲ-2024/4-1-ԵՊԲՀ-5</t>
  </si>
  <si>
    <t>Հակափայտացման շիճուկ 1մլ</t>
  </si>
  <si>
    <t>Հակափայտացման անատոքսին 1մլ</t>
  </si>
  <si>
    <t>Կոլխիցին 1մգ</t>
  </si>
  <si>
    <t>Տոլպերիզոն 150մգ</t>
  </si>
  <si>
    <t xml:space="preserve">Ֆենիլէֆրին 10մգ/մլ, 1մլ </t>
  </si>
  <si>
    <t xml:space="preserve"> Պետական կարիքների համար։Ֆենիլէֆրին (ֆենիլէֆրինի հիդրոքլորիդ)phenylephrine (phenylephrine hydrochloride)լուծույթ մ/մ, ն/ե և ե/մ ներարկման10մգ/մլ,1մլ ամպուլներ (10/1x10/, 10/2x5/)Նոր,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խմբաքանակի մատակարարման պահին գործող ՀՀ կառավարության թիվ 502-Ն որոշման 2.3-րդ կետով սահմանված պահանջների պահպանումը:  Պահպանման պայմանները  +30°C: Չսառեցնել: Պահել երեխաների համար անհասանելի վայրում: </t>
  </si>
  <si>
    <t>Фенилэфрин 10мг/мл, 1мл</t>
  </si>
  <si>
    <t xml:space="preserve">Для нужд государства․Фенилэфрин (фенилэфрина гидрохлорид) phenylephrine (phenylephrine hydrochloride) раствор в/м, п/э и в/м инъекции 10мг/мл, ампулы по 1мл (10/1х10/, 10/2х5/).Новый,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не менее 24 месяцев остаточного срока годности, для лекарственных средств со сроком годности до 2,5 лет не менее 12 месяцев оставшегося срока годности.При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+30°С. Не замораживать. Хранить в недоступном для детей месте. </t>
  </si>
  <si>
    <t>Կալցիումի քլորիդ 100մգ/մլ</t>
  </si>
  <si>
    <t xml:space="preserve">Պետության կարիքների համար Կալցիումի քլորիդ calcium chloride լուծույթ ներարկման 100մգ/մլ,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2.3-րդ կետով որոշման պահանջների պահպանումը:  Պահպանման պայմանները՝ լույսից պաշտպանված վայրում, երեխաների համար անհասանելի ոչ բարձր 25°C ջերմաստիճանի պայմաններում: </t>
  </si>
  <si>
    <t>Кальция хлорид  100мг/мл</t>
  </si>
  <si>
    <t>Для государственных нужд кальция хлорид calcium chloride  раствор для инъекций 100мг/мл, ампулы по 5мл.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защищенном от света, недоступном для детей месте, при температуре не выше 25°С.</t>
  </si>
  <si>
    <t>Նիմոդիպին 30մգ</t>
  </si>
  <si>
    <t xml:space="preserve">Հակագանգրենոզ շիճուկ </t>
  </si>
  <si>
    <t xml:space="preserve">Պետության  կարիքների համար։Հակագանգրենոզ շիճուկ պոլիվալենտ, ձիու, մաքրված, կոնցենտրացված հեղուկ: Լուծույթ ներարկման  30000ME: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Պահպանման պայմանները +2°C - +8°C: Չսառեցնել: Պահել երեխաների համար անհասանելի վայրում: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2.3-րդ կետով  սահմանված որոշման պահանջների պահպանումը: </t>
  </si>
  <si>
    <t xml:space="preserve">Противогангренозная сыворотка   </t>
  </si>
  <si>
    <t>Для нужд государства․Сыворотка противогангренозная поливалентная концентрированная, лошадиная очищенная концентрированная жидкая. Рствор для иньекций  30000ME.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Условия хранения  при темпераатуре  +2°C - +8°C. Не замораживать.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t>
  </si>
  <si>
    <t>09.01.2024թ. ԷԱՃԱՊՁԲ-2024/4-2-ԵՊԲՀ-6</t>
  </si>
  <si>
    <t>Գլյուկոզ անջուր 50մգ/մլ, 250մլ</t>
  </si>
  <si>
    <t>Գլյուկոզ անջուր 50մգ/մլ, 500մլ</t>
  </si>
  <si>
    <t>Մարդու նորմալ իմմունոգլոբուլին   50մգ/մլ  20մլ</t>
  </si>
  <si>
    <t>шт</t>
  </si>
  <si>
    <t>Մարդու նորմալ իմմունոգլոբուլին   50մգ/մլ  50մլ</t>
  </si>
  <si>
    <t>33671139</t>
  </si>
  <si>
    <t>Ֆենոտերոլ, իպրատրոպիումի բրոմիդ 500մկգ/մլ+ 261մկգ/մլ, 20մլ</t>
  </si>
  <si>
    <t>10% ավելացում</t>
  </si>
  <si>
    <t>Մետամիզոլ 500մգ</t>
  </si>
  <si>
    <t>Ինսուլին լիսպրո 100ՄՄ/մլ, 3մլ</t>
  </si>
  <si>
    <t>Յոպրոմիդ 769մգ/մլ, 100մլ պ/պ</t>
  </si>
  <si>
    <t xml:space="preserve"> Պետության կարիքների համար Յոպրոմիդ iopromide լուծույթ ներարկման 769մգ/մլ (370մգ յոդ/մլ), 100մլ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մութ, արևի ճառագայթներից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t>
  </si>
  <si>
    <t>21.05.2024թ. ԷԱՃԱՊՁԲ-2024/16-16-ԵՊԲՀ-1</t>
  </si>
  <si>
    <t>33631491</t>
  </si>
  <si>
    <t>Ցետիրիզին 10մգ</t>
  </si>
  <si>
    <t>Ցետիրիզին (ցետիրիզինի դիհիդրոքլորիդ) cetirizine (cetirizine dihydrochloride) դեղահատ թաղանթապատ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</si>
  <si>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Цетиризин 10мг  </t>
  </si>
  <si>
    <t xml:space="preserve">Цетиризин  (цетиризин дигидрохлорид) cetirizine (cetirizine dihydrochloride) таблетка покрытая оболочкой по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25 °C.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</si>
  <si>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20.05.2024թ. ԷԱՃԱՊՁԲ-2024/16-15-ԵՊԲՀ-1</t>
  </si>
  <si>
    <t>Повидон йод 100мг/мл, 1000мл</t>
  </si>
  <si>
    <t>Դեքսամեթազոն 1մգ/մլ</t>
  </si>
  <si>
    <t>Մեթիլպրեդնիզոլոն 4մգ</t>
  </si>
  <si>
    <t xml:space="preserve">Կլարիթրոմիցին 500մգ </t>
  </si>
  <si>
    <t xml:space="preserve">Պետության կարիքների համար: Կլարիթրոմիցին clarithromycin դեղահատ թաղանթապատ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</si>
  <si>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 xml:space="preserve">Кларитромицин 500 мг  </t>
  </si>
  <si>
    <t>Для государств нужд .Кларитромицин clarithromycin таблетка покрырая оболочкой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доставки.Правительства РА  №502-Н ,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 В случае если лекарственный препарат зарегистрирован в реестре, на дату подачи заявки участником, а также на момент каждой поставки лекарственный препарат должен быть зарегистрирован в государственном реестре лекарственных средств (реестре), а также на момент каждой поставки применяются установленные требования статьи 23 части 3 Закона РА «О лекарственных средствах».</t>
  </si>
  <si>
    <t>Տրամադոլ 50մգ/մլ, 2մլ</t>
  </si>
  <si>
    <t xml:space="preserve">Պետության կարիքների համար: Տրիմեպերիդին (տրիմեպերիդինի հիդրոքլորիդ) trimeperidine (trimeperidine hydrochloride)  լուծույթ մ/մ և ե/մ ներարկման 20մգ/մլ,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կամ թիվ 502-Ն  2.3-րդ կետերով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</si>
  <si>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Тримепередин 20мг/мл, 1мл</t>
  </si>
  <si>
    <t>Для государств нужд .Тримепередин (тримепередин гидрохлорид) trimeperidine (trimeperidine hydrochloride) раствор для в/м, под./кож введенияв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Правительства РА  №502-Н ,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 В случае если лекарственный препарат зарегистрирован в реестре, на дату подачи заявки участником, а также на момент каждой поставки лекарственный препарат должен быть зарегистрирован в государственном реестре лекарственных средств (реестре), а также на момент каждой поставки применяются установленные требования статьи 23 части 3 Закона РА «О лекарственных средствах».</t>
  </si>
  <si>
    <t>Օմեպրազոլ 20մգ</t>
  </si>
  <si>
    <t>Օմեպրազոլ omeprazole  դեղապատիճ 20մգ: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</si>
  <si>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Омепразол 20мг</t>
  </si>
  <si>
    <t xml:space="preserve">Омепразол omeprazole капсула 20 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</si>
  <si>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Սալբուտամոլ 100մկգ/դեղաչափ, 200 դեղաչափ</t>
  </si>
  <si>
    <t>Սալբուտամոլ (սալբուտամոլի սուլֆատ) salbutamol (salbutamol sulfate) ցողացիր շնչառման 100մկգ/դեղաչափ, 200 դեղաչափ ալյումինե տարայում, դեղաչափիչ մխոցով: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</si>
  <si>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Сальбутамол 100мкг/доза, 200 доз </t>
  </si>
  <si>
    <t xml:space="preserve">Сальбутамол (сальбутамола сульфат) salbutamol (salbutamol sulfate) аэрозоль для ингаляций 100мкг/доза, 200доз в алюминевой таре с поршем дозатором.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</si>
  <si>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Միդազոլամ 5մգ/մլ, 3մլ</t>
  </si>
  <si>
    <t>Միդազոլամ midazolam լուծույթ ներարկման 5մգ/մլ, 3մլ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</si>
  <si>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Мидазолам 5мг/мл, 3мл</t>
  </si>
  <si>
    <t xml:space="preserve">Мидазолам midazolam раствор для инъекций 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</si>
  <si>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33621767</t>
  </si>
  <si>
    <t>Իզոսորբիդի մոնոնիտրատ 60մգ</t>
  </si>
  <si>
    <t>Իզոսորբիդի մոնոնիտրատ isosorbide mononitrate դեղահատ երկարատև ձեռբազատմամբ 60մգ: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</si>
  <si>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Изосорбит мононитрат 60мг</t>
  </si>
  <si>
    <t xml:space="preserve"> Изосорбит мононитрат  isosorbide mononitrateтаблетки пролонгированного действия по 60 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</si>
  <si>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21.05.2024թ. ԷԱՃԱՊՁԲ-2024/16-15-ԵՊԲՀ-2</t>
  </si>
  <si>
    <t>Դոմպերիդոն 10մգ</t>
  </si>
  <si>
    <t>Դոմպերիդոն domperidone դեղահատ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</si>
  <si>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Домперидон 10мг </t>
  </si>
  <si>
    <t xml:space="preserve">Домперидон  domperidone таблетка по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</si>
  <si>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17.05.2024թ. ԷԱՃԱՊՁԲ-2024/16-15-ԵՊԲՀ-3</t>
  </si>
  <si>
    <t>Մանիտոլ 100մգ/մլ, 500մլ</t>
  </si>
  <si>
    <t>Մանիտոլ mannitol լուծույթ կաթիլաներարկման 100մգ/մլ, 500մլ պլաստիկե փաթեթ: Նոր, չօգտագործված, գործարանային փաթեթավորմամբ: Հանձնելու պահին դեղորայքի պիտանելիության ժամկետը կլինի հետևյալը՝ 2,5 տարի և ավելի պիտանիության ժամկետ ունեցող դեղերը հանձնելու պահին կունենան առնվազն 24 ամիս մնացորդային պիտանիության ժամկետ, մինչև 2,5 տարի պիտանիության ժամկետ ունեցող դեղերը հանձնելու պահին կունենան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</si>
  <si>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Манитол 100мг/мл 500мл</t>
  </si>
  <si>
    <t xml:space="preserve">Манитол mannitol раствор для инфузий 100мг/мл, 500мл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</si>
  <si>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20.05.2024թ. ԷԱՃԱՊՁԲ-2024/16-15-ԵՊԲՀ-4</t>
  </si>
  <si>
    <t>Պիպեկուրոնիումի բրոմիդ /4մգ+2մլ/</t>
  </si>
  <si>
    <t>Պիպեկուրոնիումի բրոմիդ pipecuronium bromide դեղափոշի լիոֆիլացված ներարկման լուծույթի 4մգ՝ 10մլ ապակե սրվակում և 2մլ լուծիչ ամպուլում/հատ: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Պահել լույսից պաշտպանված, երեխաների համար անհասանելի վայրում: Պահպանման ջերմաստիճանը 2°С - 8°С: Չսառեցնե՝լ: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</si>
  <si>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Пипекурония бромид /4мг+2мл/ </t>
  </si>
  <si>
    <t xml:space="preserve">Пипекурония бромид pipecuronium bromide лекарственный порошок лиофилизированный раствора для инъекций 4мг, в 10мл стеклянном флаконе и 2мл растворитель в ампуле/шт.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недоступном для детей месте. Температура хранения 2-8˚C. Не замораживать!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</si>
  <si>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21.05.2024թ. ԷԱՃԱՊՁԲ-2024/16-15-ԵՊԲՀ-5</t>
  </si>
  <si>
    <t>Ալտեպլազ</t>
  </si>
  <si>
    <t>ՀՄԱ</t>
  </si>
  <si>
    <t>«Բնակչությանը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ապրանք: Ալտեպլազ alteplase դեղափոշի լիոֆիլացված, կաթիլաներարկման լուծույթի, լուծիչով 50մգ, ապակե սրվակ և 50մլ լուծիչ ապակե սրվակում: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</si>
  <si>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Альтеплаза</t>
  </si>
  <si>
    <t xml:space="preserve">«В рамках гарантируемой государством бесплатной медицинской помощи и обслуживания населения товар приобретеный с целью предоставления  услуг по тромболитическому лечению острых или подострых  ишемических дефектов головного мозга, и механической тромбэктомии. Альтеплаза alteplase лекарственный порошок лиофилизированный раствора для инфузий, с 50 мг растворителем, стеклянный флакон и 50 мл растворителя в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25°C.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</si>
  <si>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24.06.2024թ. ՀՄԱԱՊՁԲ-2024/4-ԵՊԲՀ</t>
  </si>
  <si>
    <t>Յոպրոմիդ 769մգ/մլ, 100մլ վճ</t>
  </si>
  <si>
    <t xml:space="preserve"> Յոպրոմիդ iopromide լուծույթ ներարկման 769մգ/մլ (370մգ յոդ/մլ), 100մլ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մութ, արևի ճառագայթներից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t>
  </si>
  <si>
    <t>Йопромид  769мг/мл, 100мл</t>
  </si>
  <si>
    <t xml:space="preserve">Йопромид iopromide раствор для иньекций 769мг/мл (370мг/мл йод/мл), 100мл  стекляный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температурене выше чем 30°C. Хранить в недоступном для детей месте. .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Обязательным условием является предоставление участником гарантийного письма от производителя продукции или его представителя при исполнении договора. Указанным гарантийным письмом производитель гарантирует качество товара, поставляемого поставщиком в Республику Армения, причем в гарантийном письме должны быть четко указаны наименование поставщика, поставляемого товара и название страны, где указанный товар будет продан указанным поставщиком.                                                                                                                       </t>
  </si>
  <si>
    <t>շուկա Գայա</t>
  </si>
  <si>
    <t xml:space="preserve">33611160	</t>
  </si>
  <si>
    <t>Մետոկլոպրամիդ 5մգ/մլ, 2մլ</t>
  </si>
  <si>
    <t>Մետոկլոպրամիդ metoclopramide (metoclopramide hydrochloride լուծույթ ն/ե մ/մ ներարկման 5մգ/մլ,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</si>
  <si>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Метоклопрамид 5мг/мл, 2мл</t>
  </si>
  <si>
    <t xml:space="preserve">Метоклопрамид (метоклопрамида гидрохлорид) metoclopramide (metoclopramide hydrochloride раствор для в/в, в/м введения 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</si>
  <si>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Կլոպիդոգրել 75մգ</t>
  </si>
  <si>
    <t xml:space="preserve">Պովիդոն յոդ 100մգ/մլ, 1000մլ </t>
  </si>
  <si>
    <t xml:space="preserve">Պետության կարիքների համար Պովիդոն յոդ povidone-iodine լուծույթ արտաքին կիրառման 100մգ/մլ, 1000մլ պլաստիկե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կամ թիվ 502-Ն 2.3-րդ կետերով  որոշման պահանջների պահպանումը:  Պահպանման պայմանները՝  չոր, լույսից պաշտպանված, երեխաների համար անհասանելի վայրում, 0-25°C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</si>
  <si>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Для государственных нужд.Повидон йод povidone-iodine раствор для наружного применения 100мг/мл, 1000мл пластиковая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хранить в защищенном от солнечных лучей месте, с плотно закрытой пробкой, при температуре 0-25˚C.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</si>
  <si>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Ամիոդարոն 50մգ/մլ, 3մլ</t>
  </si>
  <si>
    <t>Ամիոդարոն (ամիոդարոնի հիդրոքլորիդ) amiodarone (amiodarone hydrochloride) լուծույթ ներարկման 50մգ/մլ, 3մլ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</si>
  <si>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Амиодарон 50мг/мл, 3мл </t>
  </si>
  <si>
    <t xml:space="preserve">Амиодарон (амиодарона годрохлорид) amiodarone (amiodarone hydrochloride) раствор для инъекций 50мг/мл,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</si>
  <si>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Ատորվաստատին 40մգ </t>
  </si>
  <si>
    <t>Ատորվաստատին atorvastatin դեղահատ թաղանթապատ 40մգ: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</si>
  <si>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Аторвастатин 40мг</t>
  </si>
  <si>
    <t xml:space="preserve">Аторвастатин atorvastatin таблетка, покрытая оболочкой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</si>
  <si>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Ռամիպրիլ 10մգ</t>
  </si>
  <si>
    <t>Ռամիպրիլ ramipril դեղահատ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</si>
  <si>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Рамиприл 10мг </t>
  </si>
  <si>
    <t xml:space="preserve">Рамиприл ramipril таблетка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</si>
  <si>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Նատրիումի քլորիդ, կալիումի քլորիդ, մագնեզիումի քլորիդ, նատրիումի ացետատ, նատրիումի գլյուկոնատ լուծույթ կաթիլաներարկման  500մլ </t>
  </si>
  <si>
    <t>Նատրիումի քլորիդ, կալիումի քլորիդ, մագնեզիումի քլորիդ, նատրիումի ացետատ, նատրիումի գլյուկոնատ լուծույթ կաթիլաներարկման 5,26մգ/մլ+0,37մգ/մլ+0,3մգ/մլ+2,22մգ/մլ+ 5,02մգ/մլ, 500մլ, պլաստիկե փաթեթ: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լույսից պաշտպանված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</si>
  <si>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Натрия хлорид, калия хлорид, магния хлорид, натрия ацетат, натрия глюконат раствор для капельного введения 500мл </t>
  </si>
  <si>
    <t xml:space="preserve">Натрия хлорид, калия хлорид, магния хлорид, натрия ацетат, натрия глюконат раствор для капельного введения  в пластиковыйх упаковках по  5,26мг/мл+0,37мг/мл+0,3мг/мл+2,22мг/мл+ 5,02мг/мл, 500мл.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 °C.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</si>
  <si>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27.06.2024թ. ԷԱՃԱՊՁԲ-2024/4-6-ԵՊԲՀ-2</t>
  </si>
  <si>
    <t>Ցիսատրակուրիում 2մգ/մլ, 2,5մլ</t>
  </si>
  <si>
    <t>Ցիսատրակուրիում (ցիսատրակուրիում բեզիլատ) cisatracurium (cisatracurium besylate) լուծույթ ն/ե ներարկման 2մգ/մլ, 2.5մլ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</si>
  <si>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Цисатракуриум 2мг/мл, 2,5мл </t>
  </si>
  <si>
    <t xml:space="preserve">Цисатракуриум (цисатракуриумбензилат) cisatracurium (cisatracurium besylate)раствот длв в/в, введения  2мг/мл, 2.5мл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</si>
  <si>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Լիդոկային 20մգ/մլ, 20մլ</t>
  </si>
  <si>
    <t>Լիդոկային (լիդոկայինի հիդրոքլորիդ) lidocaine (lidocaine hydrochloride լուծույթ ներարկման 20մգ/մլ, 20մլ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</si>
  <si>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Лидокаин 20мг/мл, 20мл</t>
  </si>
  <si>
    <t xml:space="preserve">Лидокаин (лидокаина гидрохлорид) lidocaine (lidocaine hydrochloride) раствор для инъекций 20мг/мл,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</si>
  <si>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Լիդոկային, էպինեֆրին 20մգ/մլ+0,01մգ/մլ, 20մլ</t>
  </si>
  <si>
    <t>Լիդոկային (լիդոկայինի հիդրոքլորիդ), էպինեֆրին lidocaine (lidocaine hydrochloride), epinephrine լուծույթ ներարկման 20մգ/մլ+0,01մգ/մլ, 20մլ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լույսից պաշտպանված վայրում, երեխաների համար անհասանելի ոչ բարձր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</si>
  <si>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Лидокаин, эпинефрин 20мг/мл+0,01мг/мл, 20мл</t>
  </si>
  <si>
    <t xml:space="preserve">Лидокаин (лидокаина гидрохлорид), эпинефрин lidocaine (lidocaine hydrochloride), epinephrine раствор для инъекций 20мг/мл+0,01мг/мл,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</si>
  <si>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Լիդոկային 10մգ/մլ, 20մլ</t>
  </si>
  <si>
    <t>Լիդոկային (լիդոկայինի հիդրոքլորիդ) lidocaine (lidocaine hydrochloride) լուծույթ ներարկման 10մգ/մլ, 20մլ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</si>
  <si>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Лидокаин 10мг/мл, 20мл</t>
  </si>
  <si>
    <t xml:space="preserve">Лидокаин (лидокаина годрохлорид) lidocaine (lidocaine hydrochloride) раствор для инъекций 10мг/мл,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</si>
  <si>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Նատրիումի բիկարբոնատ 84մգ/մլ, 20մլ</t>
  </si>
  <si>
    <t>Նատրիումի բիկարբոնատ sodium bicarbonate լուծույթ կաթիլաներարկման 84մգ/մլ, 20մլ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</si>
  <si>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Натрия бикарбонат 84мг/мл, 20мл </t>
  </si>
  <si>
    <t xml:space="preserve">Натрия бикарбонат  sodium bicarbonate раствор для в/в/ капельного введения   84мг/մмл, 20мл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</si>
  <si>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Տետրակային 10մգ/մլ, 10մլ</t>
  </si>
  <si>
    <t>Տետրակային (տետրակայինի հիդրոքլորիդ) tetracaine (tetracaine hydrochloride) ակնակաթիլներ 10մգ/մլ, 10մլ պլաստիկե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8-25°C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</si>
  <si>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Tетракаин 10мг/мл 10мл</t>
  </si>
  <si>
    <t xml:space="preserve">Tетракаин(тетракаина гидрохлорид) tetracaine (tetracaine hydrochloride) глазные капли 10мг/мл, 10мл в пластиковом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0-8-25°C.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</si>
  <si>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Լինեզոլիդ 2մգ/մլ, 300մլ</t>
  </si>
  <si>
    <t>Լինեզոլիդ linezolid լուծույթ կաթիլաներարկման 2մգ/մլ, 300մլ պլաստիկե փաթեթ: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</si>
  <si>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Линезолид 2мг/мл, 300мл</t>
  </si>
  <si>
    <t xml:space="preserve">Линезолид linezolid  раствор для в/в капельногого введения    2мг/мл, 300мл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</si>
  <si>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Հեպարին (հեպարին նատրիում) 5000ՄՄ/մլ, 5մլ</t>
  </si>
  <si>
    <t>Հեպարին (հեպարին նատրիում) heparin (heparin sodium) լուծույթ ե/մ և ն/ե ներարկման 5000ՄՄ/մլ, 5մլ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8-15°C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</si>
  <si>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Гепарин (Гепарин натрия) 5000МЕ/мл, 5мл </t>
  </si>
  <si>
    <t xml:space="preserve">Гепарин (Гепарин натрия) heparin (heparin sodium) раствор для п/к и в/в введения 5000МЕ/мл, 5мл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8-15˚C.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</si>
  <si>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20.06.2024թ. ԷԱՃԱՊՁԲ-2024/4-6-ԵՊԲՀ-3</t>
  </si>
  <si>
    <t>Մեբևերին 200մգ</t>
  </si>
  <si>
    <t>Ցեֆտրիաքսոն ceftriaxone դեղափոշի ներարկման լուծույթի 1000մգ,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</si>
  <si>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Мебеверин 200мг</t>
  </si>
  <si>
    <t xml:space="preserve">Мебеверин (мебеверина гидрохлорид) mebeverine (mebeverine hydrochloride) капсула с пролонгированным высвобождением.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25˚C.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</si>
  <si>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Ցեֆտրիաքսոն 1000մգ</t>
  </si>
  <si>
    <t>Цефтриаксон 1000мг</t>
  </si>
  <si>
    <t xml:space="preserve">Цефтриаксон ceftriaxone лекарственный порошок раствора для инъекций 1000мг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</si>
  <si>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Դիկլոֆենակ 25մգ/մլ, 3մլ </t>
  </si>
  <si>
    <t>Դիկլոֆենակ (դիկլոֆենակ նատրիում) diclofenac (diclofenac sodium) լուծույթ  ներարկման 25մգ/մլ, 3մլ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</si>
  <si>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Диклофенак 25мг/мл, 3мл</t>
  </si>
  <si>
    <t xml:space="preserve">Диклофенак (диклофенак натрия) diclofenac (diclofenac sodium) раствор для инъекций 25мг/мл,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</si>
  <si>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Սպիրոնոլակտոն 25մգ </t>
  </si>
  <si>
    <t>Սպիրոնոլակտոն spironolactone դեղահատ 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</si>
  <si>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Спиронолактон 25мг</t>
  </si>
  <si>
    <t xml:space="preserve">Спиронолактон spironolactone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</si>
  <si>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Սուքսամեթոնիում 20մգ/մլ, 5մլ </t>
  </si>
  <si>
    <t xml:space="preserve">Պետության կարիքների համար Սուքսամեթոնիում (սուքսամեթոնիումի յոդիդ) suxamethonium (suxamethonium iodide) լուծույթ ն/ե ներարկման 20մգ/մլ,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t>
  </si>
  <si>
    <t xml:space="preserve">Суксаметониум 20мг/мл, 5мл </t>
  </si>
  <si>
    <t xml:space="preserve">Для государственных нужд․Суксаметониум (суксаметониума йодид) suxamethonium (suxamethonium iodide) раствор для в/в введения 20мг/мл,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</si>
  <si>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Դրոտավերին 40մգ </t>
  </si>
  <si>
    <t>Ազիթրոմիցին (ազիթրոմիցին դիհիդրատ) azithromycin (azithromycin dihydrate) դեղափոշի ներքին ընդունման դեղակախույթի 200մգ/5մլ,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</si>
  <si>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Дротаверин 40мг</t>
  </si>
  <si>
    <t xml:space="preserve">Дротаверин (дротаверина гидрохлорид) drotaverine (drotaverine hydrochloride)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</si>
  <si>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Ազիթրոմիցին 200մգ/5մլ</t>
  </si>
  <si>
    <t xml:space="preserve">Азитромицин 200мг/5мл </t>
  </si>
  <si>
    <t xml:space="preserve">Азитромицин (азитромицин дигидрат) azithromycin (azithromycin dihydrate) порошок для приготавления сусупензии для приема внутрь  200мг/5мл,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</si>
  <si>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Բրոմհեքսին 8մգ </t>
  </si>
  <si>
    <t>Բրոմհեքսին (բրոմհեքսինի հիդրոքլորիդ) bromhexine (bromhexine hydrochloride) դեղահատ 8մգ: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</si>
  <si>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Бромгексин 8мг</t>
  </si>
  <si>
    <t xml:space="preserve">Бромгексин (бромгексин гидрохлорид) bromhexine (bromhexine hydrochloride) таблеткa по 8мг.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</si>
  <si>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Լևոֆլօքսացին 5մգ/մլ, 5մլ, ակնակաթիլներ</t>
  </si>
  <si>
    <t>Լևոֆլօքսացին (լևոֆլօքսացինի հեմիհիդրատ) levofloxacin (levofloxacin hemihydrate) 5մգ/մլ, 5մլ պլաստիկե սրվակ-կաթոցիկ: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15°C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</si>
  <si>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Левофлоксацин 5мг/мл, 5мл</t>
  </si>
  <si>
    <t xml:space="preserve">Левофлоксацин  (левофлоксацин гемигидрат) levofloxacin (levofloxacin hemihydrate) глазные капли в пластиковом флакон капельнице  40мг/мл, 10мл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</si>
  <si>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Քլորոպիրամին 20մգ/մլ, 1մլ</t>
  </si>
  <si>
    <t>Քլորոպիրամին (քլորոպիրամինի հիդրոքլորիդ) chloropyramine (chloropyramine hydrochloride) լուծույթ ներարկման 20մգ/մլ,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</si>
  <si>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Хлоропирамин 20мг/мл, 1мл</t>
  </si>
  <si>
    <t xml:space="preserve">Хлоропирамин (хлоропирамина гидрохлорид) chloropyramine (chloropyramine hydrochloride) раствор для иньекций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</si>
  <si>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Նեոստիգմին 0,5մգ/մլ, 1մլ</t>
  </si>
  <si>
    <t>Նեոստիգմին (նեոստիգմինի մեթիլսուլֆատ) neostigmine (neostigmine methylsulfate) լուծույթ ներարկման 0,5մգ/մլ,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</si>
  <si>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Неостигмин 0,5мг/мл, 1мл  </t>
  </si>
  <si>
    <t xml:space="preserve">Неостигмин (неостигмин метилсульфат) neostigmine (neostigmine methylsulfate) раствор для иньекций  0,5мг/мл,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</si>
  <si>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Բետամեթազոն 1մգ/գ, 15գ</t>
  </si>
  <si>
    <t>Բետամեթազոն betamethasone  նրբաքսուք 1մգ/գ, 15գ ալյումինե պարկուճ: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15°C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</si>
  <si>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Бетаметазон 1мг/г, 15г</t>
  </si>
  <si>
    <t xml:space="preserve">Бетаметазон betamethasone крем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</si>
  <si>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Դիկլոֆենակ 12.5մգ մոմիկ</t>
  </si>
  <si>
    <t>Դիկլոֆենակ (դիկլոֆենակ նատրիում) diclofenac (diclofenac sodium) մոմիկ ուղիղաղիքային 12.5մգ: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</si>
  <si>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Диклофенак 12.5мг свеча</t>
  </si>
  <si>
    <t xml:space="preserve">Диклофенак  diclofenac ректальная свечка 12.5мг.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</si>
  <si>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Ամբրօքսոլ 30մգ  </t>
  </si>
  <si>
    <t>Ամբրօքսոլ (ամբրօքսոլի հիդրոքլորիդ) ambroxol (ambroxol hydrochloride) դեղահատ 30մգ: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</si>
  <si>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Амброксал 30мг </t>
  </si>
  <si>
    <t xml:space="preserve">Амброксал (амброксал гидрохлорид) ambroxol (ambroxol hydrochloride) 30мг, таблетка.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</si>
  <si>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Դիֆենհիդրամին 10մգ/մլ, 1մլ</t>
  </si>
  <si>
    <t>Դիֆենհիդրամին (դիֆենհիդրամինի հիդրոքլորիդ) diphenhydramine (diphenhydramine hydrochloride) լուծույթ ներարկման 10մգ/մլ,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</si>
  <si>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Дифенгидрамин 10мг/мл, 1мл </t>
  </si>
  <si>
    <t xml:space="preserve">Дифенгидрамин(дифенгидрамина гидрохлорид) diphenhydramine (diphenhydramine hydrochloride) раствор для иньекций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</si>
  <si>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Մետոպրոլոլ 25մգ</t>
  </si>
  <si>
    <t>Մետոպրոլոլ (մետոպրոլոլի տարտրատ) metoprolol (metoprolol tartrate) դեղահատ 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</si>
  <si>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Метопролол 25мг</t>
  </si>
  <si>
    <t xml:space="preserve">Метопролол (метопролола тартрат) metoprolol (metoprolol tartrate)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</si>
  <si>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33691176</t>
  </si>
  <si>
    <t>Գլիցերին միկրոհոգնայի համար</t>
  </si>
  <si>
    <t xml:space="preserve">Պետության կարիքների համար գլիցերին միկրոհոգնայի համար 10մլ փաթեթիկ: Նոր է, չօգտագործված, գործարանային փաթեթավորմամբ: Հանձնելու պահին ապրանքի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թիվ 502-Ն որոշման 2.3-րդ կետով  պահանջների պահպանումը:   Պահպանման պայմանները՝ չոր, լույսից պաշտպանված, երեխաների համար անհասանելի վայրում, ոչ բարձր քան 25°C ջերմաստիճանի պայմաններում: </t>
  </si>
  <si>
    <t>Глицирин для микроклизмы</t>
  </si>
  <si>
    <t xml:space="preserve">Для государственных нужд․Глицирин для микроклизмы 10 мл,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</si>
  <si>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Մոմետազոն 1մգ/գ, 15գ</t>
  </si>
  <si>
    <t>Մոմետազոն (մոմետազոնի ֆուրոատ) mometasone (mometasone furoate) քսուք 1մգ/գ, 15գ ալյումինե պարկուճ: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</si>
  <si>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Мометазон 1мг/г, 15г </t>
  </si>
  <si>
    <t xml:space="preserve">Мометазон (мометазона фуроат) mometasone (mometasone furoate), мазь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</si>
  <si>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Ամլոդիպին 5մգ</t>
  </si>
  <si>
    <t>Ամլոդիպին (ամլոդիպինի բեզիլատ) amlodipine (amlodipine besilate) դեղահատ 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</si>
  <si>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Амлодипин 5мг </t>
  </si>
  <si>
    <t xml:space="preserve">Амлодипин (амлодипина безилат) amlodipine (amlodipine besilate) таблетка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</si>
  <si>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Իբուպրոֆեն 20մգ/մլ, 100մլ</t>
  </si>
  <si>
    <t>Իբուպրոֆեն (ibuprofen) օշարակ 20մգ/մլ,  100մլ ապակե շշիկ և չափիչ գդալ: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</si>
  <si>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Ибупрофен 20мг/мл, 100мл</t>
  </si>
  <si>
    <t xml:space="preserve">Ибупрофен  (ibuprofen) сироп 20мг/мл,  100мл, стеклянная бутылка и измерительная ложка.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</si>
  <si>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Դեզլորատադին 5մգ</t>
  </si>
  <si>
    <t xml:space="preserve">Դիազեպամ 5մգ </t>
  </si>
  <si>
    <t>Ացետիլցիստեին 200մգ</t>
  </si>
  <si>
    <t>Ացետիլցիստեին acetylcysteine տարրալուծվող դեղահատ 200մգ, կամ դեղափոշի ներքին ընդունման լուծույթի 200մգ, փաթեթիկ ( հստակեցնել դեղաձևը):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</si>
  <si>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Ацетилцистеин 200мг  </t>
  </si>
  <si>
    <t xml:space="preserve">Ацетилцистеин acetylcysteine шипучие таблетки 200мг, или порошок для приема внутрь раствора 200мг,пакетик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</si>
  <si>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Էտամզիլատ 250մգ/2մլ, 2մլ</t>
  </si>
  <si>
    <t>էտամզիլատ etamsylate լուծույթ ներարկման 250մգ/2մլ,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</si>
  <si>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Этамизилат 250мг/2мл, 2мл </t>
  </si>
  <si>
    <t xml:space="preserve">Этамизилат etamsylateраствор для иньекций 250мг/2мл,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</si>
  <si>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Կարվեդիլոլ 6.25մգ</t>
  </si>
  <si>
    <t>Կարվեդիլոլ carvedilol դեղահատ 6,25մգ: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</si>
  <si>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Карведилол 6.25мг</t>
  </si>
  <si>
    <t xml:space="preserve">Карведилол carvedilol таблетка 6.25мг.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</si>
  <si>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Ֆուրոսեմիդ 40մգ </t>
  </si>
  <si>
    <t>Ֆուրոսեմիդ furosemide դեղահատ 40մգ: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</si>
  <si>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Фуросемид 40мг  </t>
  </si>
  <si>
    <t xml:space="preserve">Фуросемид furosemide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</si>
  <si>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Տրանեքսամաթթու 20մլ</t>
  </si>
  <si>
    <t>Տրանեքսամաթթու tranexamic acid լուծույթ ն/ե ներարկման 50մգ/մլ, 20մլ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</si>
  <si>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Транексамовая кислота 20мл</t>
  </si>
  <si>
    <t xml:space="preserve">Транексамовая кислота tranexamic acid раствор для в/в капельногого введения  50мг/мл, 20мл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недоступном для детей месте, при температуре не выше 30°C.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</si>
  <si>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33691811</t>
  </si>
  <si>
    <t xml:space="preserve">Բիսակոդիլ 10մգ </t>
  </si>
  <si>
    <t>Բիսակոդիլ bisacodyl մոմիկ ուղիղաղիքային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</si>
  <si>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Бисакодил 10мг </t>
  </si>
  <si>
    <t xml:space="preserve">Бисакодил bisacodyl  ректальная свеча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</si>
  <si>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Ատրոպին 1մգ/մլ, 1մլ</t>
  </si>
  <si>
    <t>Ատրոպին (ատրոպինի սուլֆատ) atropine (atropine sulfate) լուծույթ ներարկման 1մգ/մլ, 1մլ ամպուլա: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</si>
  <si>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Атропин 1мг/мл, 1мл </t>
  </si>
  <si>
    <t xml:space="preserve">Атропин (атропина сульфат) atropine (atropine sulfate) раствор для инъекций 1мг/мл,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</si>
  <si>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էպինեֆրին 1,82մգ/մլ, 1մլ</t>
  </si>
  <si>
    <t xml:space="preserve"> Պետության կարիքների համար էպինեֆրին (էպինեֆրինի հիդրոտարտրատ) epinephrine (epinephrine hydrotartrate) լուծույթ ներարկման 1,82մգ/մլ,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t>
  </si>
  <si>
    <t xml:space="preserve">Эпинефрин 1,82мг/мл, 1мл
</t>
  </si>
  <si>
    <t xml:space="preserve"> Для государственных нужд,  Эпинефрин  (Эпинефрина гидротартрат) epinephrine (epinephrine hydrotartrate) раствор для инъекций 1,82мг/мл, ампулы по 1мл.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сухом, защищенном от света, недоступном для детей месте, при температуре не выше 30°С.</t>
  </si>
  <si>
    <t>Օձի հակաթույն</t>
  </si>
  <si>
    <t xml:space="preserve">Պետության կարիքների համար Օձի պոլիվալենտ հակաթույն, 9մլ տարողությամբ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եղանակը` պահել չոր, մութ տեղում, 4-8°C-ի պայմաններում, երեխաների համար անհասանելի վայրում: </t>
  </si>
  <si>
    <t>Змеиное противоядие</t>
  </si>
  <si>
    <t xml:space="preserve"> Для государственных нужд․Противоядие поливалентное змеиное, флакон емкостью 9мл.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Условия хранения: хранить в сухом, темном месте,  при температуре 4-8˚C, в недоступном для детей месте. </t>
  </si>
  <si>
    <t>21.06.2024թ. ԷԱՃԱՊՁԲ-2024/4-6-ԵՊԲՀ-4</t>
  </si>
  <si>
    <t>Գլիցերիլ տրինիտրատ (նիտրոգլիցերին) 5մգ/1,5մլ</t>
  </si>
  <si>
    <t>Գլիցերիլ տրինիտրատ (նիտրոգլիցերին) glyceryl trinitrate (nitroglycerin) խտանյութ կաթիլաներարկման լուծույթի 5մգ/1.5մլ, 1,5մլ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վայրում,18 -25°C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</si>
  <si>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Глицерил тринитрат (нитроглицерина) 5мг/1.5мл, 1,5мл </t>
  </si>
  <si>
    <t xml:space="preserve">Глицерил тринитрат glyceryl trinitrate (nitroglycerin) концетрат, раствор для инфузий 5мг/1.5мл, 1,5мл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18-25˚C.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</si>
  <si>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21.06.2024թ. ԷԱՃԱՊՁԲ-2024/4-6-ԵՊԲՀ-5</t>
  </si>
  <si>
    <t>Ամիկացին 500մգ/2մլ, 2մլ</t>
  </si>
  <si>
    <t>Ամիկացին (ամիկացինի սուլֆատ) amikacin (amikacin sulfate) լուծույթ ներարկման/կաթիլաներարկման 500մգ/2մլ,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</si>
  <si>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Амикацин 500мг/2мл, 2мл</t>
  </si>
  <si>
    <t xml:space="preserve">Амикацин (амикацина сульфат) amikacin (amikacin sulfate) раствор для инъекций/инфузий 500мг/2мл,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</si>
  <si>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20.06.2024թ. ԷԱՃԱՊՁԲ-2024/4-6-ԵՊԲՀ-6</t>
  </si>
  <si>
    <t>Ամպիցիլին, սուլբակտամ 1000մգ+500մգ</t>
  </si>
  <si>
    <t>Ամպիցիլին (ամպիցիլին նատրիում), սուլբակտամ (սուլբակտամ նատրիում) ampicillin (ampicillin sodium), sulbactam (sulbactam sodium) դեղափոշի ներարկման լուծույթի 1000մգ+500մգ,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</si>
  <si>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Ампицилин сульбактам 1000мг+500мг </t>
  </si>
  <si>
    <t xml:space="preserve">Ампицилин сульбактам  (ампицилиннатриум), сульбактам (свульбактам натриум) ampicillin (ampicillin sodium), sulbactam (sulbactam sodium)порошок для приготавления раствора в стеклянном флаконе 1000мг+500мг.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</si>
  <si>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Դոպամին 200մգ/5մլ, 5մլ</t>
  </si>
  <si>
    <t xml:space="preserve">Պետության կարիքների համար Դոպամին (դոպամինի հիդրոքլորիդ) dopamine (dopamine hydrochloride) լուծույթ ներարկման 200մգ/5մլ,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չոր, լույսից պաշտպանված, երեխաների համար անհասանելի վայրում, ոչ բարձր քան 25°C ջերմաստիճանի պայմաններում: </t>
  </si>
  <si>
    <t xml:space="preserve">Допамин 200мг/5мл, 5мл </t>
  </si>
  <si>
    <t xml:space="preserve"> Для государственных нужд․Допамин (допамина гидрохлорид) dopamine (dopamine hydrochloride) раствор для иньекций 200мг/5мл,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</si>
  <si>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26.06.2024թ. ԷԱՃԱՊՁԲ-2024/4-6-ԵՊԲՀ-7</t>
  </si>
  <si>
    <t>Ացիկլովիր 200մգ</t>
  </si>
  <si>
    <t>Ացիկլովիր aciclovir դեղահատ 200մգ: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</si>
  <si>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 Ацикловир 200мг  </t>
  </si>
  <si>
    <t xml:space="preserve">Ацикловир acyclovir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</si>
  <si>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08.07.2024թ. ԷԱՃԱՊՁԲ-2024/4-7-ԵՊԲՀ-1</t>
  </si>
  <si>
    <t>Ցիպրոֆլոքսացին 500մգ</t>
  </si>
  <si>
    <t>Ցիպրոֆլօքսացին (ցիպրոֆլօքսացինի հիդրոքլորիդ) ciprofloxacin (ciprofloxacin hydrochloride) դեղահատ թաղանթապատ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</si>
  <si>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Ципрофлоксацин 500мг</t>
  </si>
  <si>
    <t xml:space="preserve">Ципрофлоксацин (ципрофлоксацина гидрохлорид) ciprofloxacin (ciprofloxacin hydrochloride) таблетка покрытая оболочкой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</si>
  <si>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Դրոտավերին 20մգ/մլ, 2մլ</t>
  </si>
  <si>
    <t>Դրոտավերին (դրոտավերինի հիդրոքլորիդ) drotaverine (drotaverine hydrochloride) լուծույթ ներարկման 20մգ/մլ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</si>
  <si>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Дротаверин 20мг/мл, 2мл </t>
  </si>
  <si>
    <t xml:space="preserve">Дротаверин (дротаверина гидрохлорид) drotaverine (drotaverine hydrochloride) раствор для инъекций 20мг/мл,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</si>
  <si>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Ածուխ ակտիվացված 250մգ  </t>
  </si>
  <si>
    <t>Ածուխ ակտիվացված  charcoal activated դեղահատ 250մգ: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երեխաների համար անհասանելի վայրում, չոր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</si>
  <si>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Уголь активированный 250мг </t>
  </si>
  <si>
    <t xml:space="preserve">Уголь активированный charcoal activated таблетка 250мг.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недоступном для детей месте, в сухих условиях.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</si>
  <si>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Թիմոլոլ 5մգ/մլ, 5մլ </t>
  </si>
  <si>
    <t>Թիմոլոլ  (թիմոլոլի մալեատ) timolol (timolol maleate) ակնակաթիլներ 5մգ/մլ, 5մլ պլաստիկե սրվակ-կաթոցիկ: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</si>
  <si>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Тимолол 5мг/мл, 5мл </t>
  </si>
  <si>
    <t xml:space="preserve">Тимолол (тимолол малеат) timolol (timolol maleate) глазные капли в пластиковом флакон -пипетка 5мг/мл, 5мл.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</si>
  <si>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Մարդու ալբումին 100մգ/մլ, 100մլ </t>
  </si>
  <si>
    <t xml:space="preserve">Պետության կարիքների համար Մարդու ալբումին human albumin լուծույթ կաթիլաներարկման 100մգ/մլ, 100մլ ապակե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երեխաների համար անհասանելի վայրում, 2-10 °C ջերմաստիճանի պայմաններում: </t>
  </si>
  <si>
    <t>Человеческий альбумин 100мг/мл, 100мл</t>
  </si>
  <si>
    <t xml:space="preserve">Для государственных нужд Человеческий альбумин human albumin раствор для капельного введения  100мг/мл, 100мл стекляная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 в сухом, защищенном от света месте, при температуре не выше 2-10°C. Хранить в недоступном для детей месте. Препарат включен в государственный реестр зарегистрированных лекарственных средств РА.      </t>
  </si>
  <si>
    <t>Լիդոկային 4,6մգ/դեղաչափ սփրեյ</t>
  </si>
  <si>
    <t>Կատվախոտի թանձր հանուկ 20մգ</t>
  </si>
  <si>
    <t>Կատվախոտի թանձր հանուկ valerian thick extract դեղահատ թաղանթապատ 20մգ: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</si>
  <si>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Экстракт валерианы густой 20мг</t>
  </si>
  <si>
    <t xml:space="preserve">Экстракт валерианы густой valerian thick extract таблетка покрытая оболочкой 20мг.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</si>
  <si>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Կլեմաստին 1մգ/մլ, 2մլ </t>
  </si>
  <si>
    <t>Կլեմաստին (կլեմաստինի ֆումարատ) clemastine (clemastine fumarate) լուծույթ ն/ե մ/մ ներարկման 1մգ/մլ,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</si>
  <si>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Клемастин 1мг/мл, 2мл </t>
  </si>
  <si>
    <t xml:space="preserve">Клемастин (клемастин фумарат) clemastine (clemastine fumarate) раствор для в/в, в/м под/кож. введения  1мг/мл,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</si>
  <si>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Պարացետամոլ, ացետիլսալիցիլաթթու, կոֆեին 200մգ+200մգ+40մգ</t>
  </si>
  <si>
    <t>Պարացետամոլ, ացետիլսալիցիլաթթու, կոֆեին paracetamol, acetylsalicylic acid, caffeine դեղահատ 200մգ+200մգ+40մգ: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</si>
  <si>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Парацетамол, ацетилсалициловая кислота, кофеин 200мг+200мг+40мг </t>
  </si>
  <si>
    <t xml:space="preserve">Парацетамол, ацетилсалициловая кислота, кофеин paracetamol, acetylsalicylic acid, caffeine таблетка 200мг+200мг+40мг.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</si>
  <si>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Լակտուլոզ 200մլ</t>
  </si>
  <si>
    <t xml:space="preserve">Պետության կարիքների համար Լակտուլոզ (lactulose) լուծույթ ներքին ընդունման 670մգ/մլ (±3մգ/մլ), 200մլ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պահպանել ոչ ավել քան 25°C ջերմաստիճանի պայմաններում, երեխաների համար անհասանելի վայրում: Դեղը  ներառված է  ՀՀ-ում գրանցված դեղերի պետական գրանցամատյանում (ռեեստր) կամ պետք է համապատասխանի 502-Ն որոշման 2.3-րդ կետով սահմանված պահանջներին: </t>
  </si>
  <si>
    <t>Лактулоза 200мл</t>
  </si>
  <si>
    <t>Для нужд государства Лактулоза (lactulose) раствор для приема внутрь 670мг/мл (±3мг/мл), 200мл бутылка.Новое,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</si>
  <si>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Դիմետինդեն 1մգ/մլ, 20մլ</t>
  </si>
  <si>
    <t>Թիամին 50մգ/մլ, 1մլ</t>
  </si>
  <si>
    <t>Թիամին (թիամինի քլորիդ) thiamine (thiamine chloride) լուծույթ ներարկման 50մգ/մլ,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</si>
  <si>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Тиамин 50мг/мл, 1мл </t>
  </si>
  <si>
    <t xml:space="preserve">Тиамин (тиамина хлорид) thiamine (thiamine chloride) раствор для инъекций 50мг/мл,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</si>
  <si>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Ֆամոտիդին 20մգ </t>
  </si>
  <si>
    <t>Մեթիլպրեդնիզալոն 16մգ</t>
  </si>
  <si>
    <t>Ացետիլսալիցիլաթթու 500մգ</t>
  </si>
  <si>
    <t>Ացետիլսալիցիլաթթու acetylsalicylic acid դեղահատ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</si>
  <si>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Ацетилсалициловая кислота 500мг</t>
  </si>
  <si>
    <t>Ацетилсалициловая кислота acetylsalicylic acid таблетка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</si>
  <si>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 xml:space="preserve">Կատվախոտի ոգեթուրմ 200մգ/մլ, 30մլ </t>
  </si>
  <si>
    <t xml:space="preserve">Հիդրոքլորթիազիդ 25մգ </t>
  </si>
  <si>
    <t xml:space="preserve">Պիրիդօքսին 50մգ/մլ, 1մլ </t>
  </si>
  <si>
    <t>Պիրիդօքսին (պիրիդօքսինի հիդրոքլորիդ) pyridoxine (pyridoxine hydrochloride) լուծույթ ներարկման 50մգ/մլ,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12- 15°C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</si>
  <si>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Пиридоксин 50мг/мл, 1мл </t>
  </si>
  <si>
    <t>Пиридоксин (пиридоксина гидрохлорид) pyridoxine (pyridoxine hydrochloride) раствор для инъекций 50мг/мл,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12-25°C.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</si>
  <si>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Կատվախոտի ոգեթուրմ, առյուծագու ոգեթուրմ, ալոճենու ոգեթուրմ 100մլ</t>
  </si>
  <si>
    <t xml:space="preserve">Լոպերամիդ 2մգ  </t>
  </si>
  <si>
    <t>Գաբապենտին 300մգ</t>
  </si>
  <si>
    <t>Դիգoքսին 0,25մգ</t>
  </si>
  <si>
    <t>Հեպարին, անեսթեզին, բենզիլ նիկոտինատ, 25գ</t>
  </si>
  <si>
    <t>Պարացետամոլ 500մգ</t>
  </si>
  <si>
    <t>Պարացետամոլ paracetamol դեղահատ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</si>
  <si>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Парацетамол 500мг </t>
  </si>
  <si>
    <t>Парацетамол paracetamol таблетка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</si>
  <si>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Լևոֆլօքսացին 500մգ</t>
  </si>
  <si>
    <t>Սիլիմարին 22.5մգ</t>
  </si>
  <si>
    <t>Պանտոպրազոլ 40մգ</t>
  </si>
  <si>
    <t>Ցիանոկոբալամին 0.5մգ/մլ, 1մլ</t>
  </si>
  <si>
    <t>Ցիանոկոբալամին cyancobalamin լուծույթ ներարկման 0.5մգ/մլ,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</si>
  <si>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Цианкобаламин 0.5мг/мл, 1мл</t>
  </si>
  <si>
    <t>Цианкобаламин cyancobalamin раствор для инъекций 0.5мг/мл,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</si>
  <si>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Յոդ 50մգ/մլ, 30մլ</t>
  </si>
  <si>
    <t>Դիազեպամ 5մգ/մլ, 2մլ</t>
  </si>
  <si>
    <t>Թիոպենտալ (թիոպենտալ նատրիում) 500մգ</t>
  </si>
  <si>
    <t>Թիոպենտալ (թիոպենտալ նատրիում) thiopental (thiopental sodium) դեղափոշի լիոֆիլիզացված, ն/ե ներարկման լուծույթի 500մգ,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</si>
  <si>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Тиопентал (тиопентал натрия) 500мг</t>
  </si>
  <si>
    <t>Тиопентал (тиопентал натрия) thiopental (thiopental sodium) лекарственный порошок лиофилизированный раствора для инъекций 500мг,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</si>
  <si>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Վարֆարին 2.5մգ</t>
  </si>
  <si>
    <t>Գենտամիցին 40մգ/մլ, 2մլ</t>
  </si>
  <si>
    <t xml:space="preserve">Պետության կարիքների համար Գենտամիցին (գենտամիցինի սուլֆատ) gentamicin (gentamicin sulfate) լուծույթ ներարկման 40մգ/մլ,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լույսից պաշտպանված վայրում, երեխաների համար անհասանելի ոչ բարձր 25°C ջերմաստիճանի պայմաններում: </t>
  </si>
  <si>
    <t>Гентамицин 40мг/мл, 2мл</t>
  </si>
  <si>
    <t>Для государственных нужд. Гентамицин (гентамицина сульфат) gentamicin  (gentamicin sulfate)) раствор для инъекций 40мг/мл, ампулы по 2мл.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защищенном от света, недоступном для детей месте, при температуре не выше 25°С.</t>
  </si>
  <si>
    <t>Օնդանսետրոն 2մգ/մլ 4մլ</t>
  </si>
  <si>
    <t>Օնդանսետրոն (օնդանսետրոն հիդրոքլորիդի դիհիդրատ) ondansetron (ondansetron hydrochloride dihydrate) լուծույթ ներարկման 2մգ/մլ, 4մլ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</si>
  <si>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Ондансетрон 2мг/мл 4мл</t>
  </si>
  <si>
    <t>Ондансетрон (ондансетрона гидрохлорид дигидрат)  (ondansetron hydrochloride dihydrate) раствор для инъекций 2мг/мл, ампулы по 4мл.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в сухом, защищенном от света, недоступном для детей месте, при температуре не выше 30°С.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</si>
  <si>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Լիդոկային 20մգ/մլ, 2մլ</t>
  </si>
  <si>
    <t>Լիդոկային (Լիդոկայինի հիդրոքլորիդ) lidocaine (lidocaine hydrochloride) լուծույթ ներարկման 20մգ/մլ,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</si>
  <si>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Лидокаин 20мг/мл, 2мл </t>
  </si>
  <si>
    <t>Лидокаин (лидокаина гидрохлорид) lidocaine (lidocaine hydrochloride) раствор для инъекций 20мг/мл,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</si>
  <si>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Ցիկլոպենտոլատ 10մգ/մլ, 5մլ</t>
  </si>
  <si>
    <t>Ցիկլոպենտոլատ (ցիկլոպենտոլատի հիդրոքլորիդ) ciclopentolate (ciclopentolate hydrochloride) ակնակաթիլներ 10մգ/մլ, 5մլ պլաստիկե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</si>
  <si>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Циклопентолат 10мг/мл, 5мл</t>
  </si>
  <si>
    <t>Циклопентолат(циклопентолат гидроксид) ciclopentolate (ciclopentolate hydrochloride) глазные капли  10мг/мл, 5мл пластиковый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</si>
  <si>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11.07.2024թ. ԷԱՃԱՊՁԲ-2024/4-7-ԵՊԲՀ-2</t>
  </si>
  <si>
    <t>Դիկլոֆենակ 1մգ/մլ, 10մլ ակնակաթիլներ</t>
  </si>
  <si>
    <t>Արգինին 210,7մգ/մլ 20մլ</t>
  </si>
  <si>
    <t>Ֆենիլէֆրին 25մգ/մլ, 10մլ</t>
  </si>
  <si>
    <t xml:space="preserve">Սոյայի յուղ, տրիգլիցերիդներ, ձիթապտղի յուղ, ձկան յուղ (հարստացված օմեգա-3 թթուներով) 100մլ </t>
  </si>
  <si>
    <t>Ամինոթթվային կոմպլեքս 100մլ</t>
  </si>
  <si>
    <t>Լ-իզոլեյցին, Լ-լեյցին, Լ-լիզին (լիզինի ացետատ), Լ-մեթիոնին, Լ- ֆենիլալանին, L-թրեոնին, Լ- տրիպտոֆան, Լ-վալին, Լ- արգինին, Լ-հիստիդին, Լ-ալանին, գլիցին,  Լ-պրոլին, Լ-սերին, տաուրին,  Ն-ացետիլ Լ-թիրոզին, Ն ացետիլ Լ ցիստեին, Լ- խնձորաթթու  /L-isoleucine, L-leucine, L-lysine (lysine acetate), L-methionine, L-phenylalanine, L-threonine, L-triyptophan, L-valine, L-arginine, L-histidine, L-alanine, glycine, L-proline, L-serine, taurine, N-acetyl-L-tyrosine, N-acetyl-L-cysteine, L-malic acid/ լուծույթ կաթիլաներարկման 8մգ/մլ+13մգ/մլ+12մգ/մլ+3,12մգ/մլ+3,75 մգ/մլ+4,4մգ/մլ+2,01մգ/մլ+9մգ/մլ+7,5մգ/մլ+4,76մգ/մլ+9,3մգ/մլ+4,15մգ/մլ+9,71մգ/մլ+7,67մգ/մլ+0,4մգ/մլ+5,176մգ/մլ+0,77մգ/մլ+2,62մգ/մլ, 100մլ ապակե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</si>
  <si>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Аминокислотный комплекс 100мл </t>
  </si>
  <si>
    <t>Л-изолейцин,Л-лейцин, Л-лизин ( ацетат лизина), Л-метионин, Л-фенилаланин, Л-треонин, Л-триптофан, Л-валин, Л-аргинин, Л-гистидин, глицин, Л-аланин, Л-пролин, Л-серин, таурин, Л-цистеин (Н-ацетил Л-цистеин), Л-тирозин (Н-ацетил Л-тирозин), Л-аблочная кислота L-isoleucine, L-leucine, L-lysine (lysine monoacetate), L-methionine, L-phenylalanine, L-threonine, L-triyptophan, L-valine, L-arginine, L-histidine, glycine, L-alanine, L-proline, L-serine, taurine, L-cysteine (N-acetyl L-cysteine), L-tyrosine (N-acetyl L-tyrosine), L-malic acidраствор для капельного введения  в  стекляннх флаконах 8мг/мл+13мг/мл+12мг/мл+3,12мг/мл+3,75 мг/мл+4,4мг/мл+2,01мг/мл+9мг/мл+7,5мг/мл+4,76мг/мл+9,3мг/мл+4,15мг/мл+9,71мг/мл+7,67мг/мл+0,4мг/мл+5,176мг/мл+0,77мг/мл+2,62мг/мл, 100мл.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</si>
  <si>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Էնօքսապարին 40մգ/0,4մլ, 0,4մլ</t>
  </si>
  <si>
    <t>էնօքսապարին (էնօքսապարին նատրիում) enoxaparin (enoxaparin sodium) լուծույթ ներարկման 40մգ/0,4մլ, 0,4մլ նախալցված ներարկիչ: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դեղորայք: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</si>
  <si>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Эноксипарин 40мг/0,4мл, 0,4мл</t>
  </si>
  <si>
    <t>Эноксипарин (эноксипарин натрия) enoxaparin (enoxaparin sodium) раствор для инъекций 40мг/0,4мл, 0,4мл предварительно заполненный шприц.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Лекарственное средство, приобретаемое для предоставления услуг тромболитической терапии и механической тромбэктомия при острых и/или подкострых ишемических инсультах в рамках бесплатной медицинской помощи и услуг, предоставляемых населению и гарантированных государством.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</si>
  <si>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11.07.2024թ. ԷԱՃԱՊՁԲ-2024/4-7-ԵՊԲՀ-4</t>
  </si>
  <si>
    <t>Իբուպրոֆեն 200մգ</t>
  </si>
  <si>
    <t>Իբուպրոֆեն ibuprofen դեղահատ թաղանթապատ 200մգ: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</si>
  <si>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Ибупрофен 200мг</t>
  </si>
  <si>
    <t>Ибупрофен ibuprofen таблетка покрырая оболочкой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</si>
  <si>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Մօքսիֆլօքսացին 5մգ/մլ, 5մլ</t>
  </si>
  <si>
    <t>Ցիպրոֆլոքսացին 3մգ/մլ, 10մլ ակնակաթիլ</t>
  </si>
  <si>
    <t>Ցիպրոֆլօքսացին (ցիպրոֆլօքսացինի հիդրոքլորիդ) ciprofloxacin  (ciprofloxacin hydrochloride) ակնակաթիլներ 3մգ/մլ, 10մլ պլաստիկե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</si>
  <si>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Ципрофлоксацин 3мг/мл, 10мл глазные капли</t>
  </si>
  <si>
    <t>Ципрофлоксацин (ципрофлоксацина гидрохлорид) ciprofloxacin (ciprofloxacin hydrochloride) глазные капли 3мг/мл, 10мл пластиковый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</si>
  <si>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Տետրացիկլին 10մգ/գ, 3գ ակնաքսուք</t>
  </si>
  <si>
    <t>Կապտոպրիլ 25մգ</t>
  </si>
  <si>
    <t>Կապտոպրիլ captopril դեղահատ 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</si>
  <si>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Каптоприл 25мг</t>
  </si>
  <si>
    <t>Каптоприл captopril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</si>
  <si>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Լևոթիրօքսին 50մկգ</t>
  </si>
  <si>
    <t>Հիդրօքսիէթիլ օսլա 60մգ/մլ, 500մլ</t>
  </si>
  <si>
    <t>Հիդրօքսիէթիլ օսլա, hydroxyethyl starch լուծույթ կաթիլաներարկման 60մգ/մլ 500մլ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</si>
  <si>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Гидроксиэтил крахмал 60мг/мл, 500мл </t>
  </si>
  <si>
    <t>Гидроксиэтил крахмал, hydroxyethyl starch раствордля капельного введения по  60мг/мл 500мл в пластиковой пакете, первичных  и вторичных упаковках , с 2-мя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</si>
  <si>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Լևոբուպիվակային 5մգ/մլ, 10մլ</t>
  </si>
  <si>
    <t>Լևոբուպիվակային 2,5մգ/մլ, 10մլ</t>
  </si>
  <si>
    <t>Ֆիտոմենադիոն 2մգ/0.2մլ, 0.2մլ</t>
  </si>
  <si>
    <t xml:space="preserve">Պետության կարիքների համար Ֆիտոմենադիոն լուծույթ ներարկման 2մգ, 0.2մլ ամպուլա և դեղաչափիչ սարք: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t>
  </si>
  <si>
    <t>Фитоменадион 2мг/0,2мл, 0,2мл</t>
  </si>
  <si>
    <t>Для государственных нужд. Фитоменадион  phytomenadione раствор для инъекций 2мг/0,2мл, 0,2мл, ампулы по 0.2мл и дозатр.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пункта 2.3, действующих на момент поставки каждой партии. Условия хранения: в защищенном от света, недоступном для детей месте, при температуре не выше 30°С.</t>
  </si>
  <si>
    <t>08.07.2024թ. ԷԱՃԱՊՁԲ-2024/16-19-ԵՊԲՀ-4</t>
  </si>
  <si>
    <t>Մօքսիֆլօքսացին 1,6մգ/մլ, 250մլ</t>
  </si>
  <si>
    <t>Մօքսիֆլօքսացին (մօքսիֆլօքսացինի հիդրոքլորիդ) moxifloxacin (moxifloxacin hydrochloride) լուծույթ կաթիլաներարկման 1.6մգ/մլ, 250մլ պլաստիկե փաթեթ՝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8-25°C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</si>
  <si>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Моксифлоксацин 1,6мг/мл, 250мл  </t>
  </si>
  <si>
    <t xml:space="preserve">Моксифлоксацин (моксифлоксацина гидрохлорид) moxifloxacin (moxifloxacin hydrochloride)  раствор для инфузий 1,6мг/мл, 250мл пластиковый пакет с двумя выходами или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8-25°C.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</si>
  <si>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23.07.2024թ. ԷԱՃԱՊՁԲ-2024/16-20-ԵՊԲՀ-7</t>
  </si>
  <si>
    <t>Նատրիումի քլորիդ 9մգ/մլ, 3000մլ</t>
  </si>
  <si>
    <t>Նատրիումի քլորիդ sodium chloride լուծույթ կաթիլաներարկման 9մգ/մլ 3000մլ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</si>
  <si>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Натрий хлорид 9мг/мл, 3000мл</t>
  </si>
  <si>
    <t xml:space="preserve">Натрий хлорид sodium chloride раствор для в/в/ капельного введения 9мг/мл,  3000мл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</si>
  <si>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Պարացետամոլ 100մլ</t>
  </si>
  <si>
    <t>Նատրիումի քլորիդ 100մգ/մլ, 50մլ</t>
  </si>
  <si>
    <t>Նատրիումի քլորիդ sodium chloride լուծույթ կաթիլաներարկման 100մգ/մլ, 50մլ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</si>
  <si>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Натрий хлорид  100мг/мл, 50мл </t>
  </si>
  <si>
    <t xml:space="preserve">Натрий хлорид  sodium chloride раствор для в/в/ капельного введения 100мг/мл, 50мл пластиковый пакет, первично и вторично упакованные, с двумя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</si>
  <si>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Գլյուկոզ անջուր 100մգ/մլ, 200մլ</t>
  </si>
  <si>
    <t>Գլյուկոզ անջուր glucose anhydrous լուծույթ կաթիլաներարկման 100մգ/մլ,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5-30°C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</si>
  <si>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Глюкоза безводная  100мг/мл, 200мл</t>
  </si>
  <si>
    <t xml:space="preserve">Глюкоза безводная glucose anhydrous расвор для капельного введения  по  100мг/мл,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</si>
  <si>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Լևոֆլօքսացին 5մգ/մլ, 100մլ</t>
  </si>
  <si>
    <t>էթանոլ 96%</t>
  </si>
  <si>
    <t xml:space="preserve">էթանոլ ethanol լուծույթ 96%: Փաթեթավորումը՝ 1000մլ կամ 2000մլ կամ 5000մլ,  ապակե կամ պլաստիկե շշիկ: Նոր է, չօգտագործված, գործարանային փաթեթավորմամբ: Հանձնելու պահին ապրանքի պիտանելիության ժամկետը  հետևյալն է՝ 2,5 տարի և ավելի պիտանիության ժամկետ ունեցող ապրանքիի համար՝ առնվազն 24 ամիս մնացորդային պիտանիության ժամկետ, մինչև 2,5 տարի պիտանիության ժամկետ ունեցող ապրանքի համար՝ առնվազն 12 ամիս մնացորդային պիտանիության ժամկետ: Պահպանման պայմանները՝ չոր, լույսից պաշտպանված վայրում, երեխաների համար անհասանելի վայրում, ոչ բարձր քան 30°C ջերմաստիճանի պայմաններում: Մատակարարման պահին էթանոլ 96%-ի չափումն իրականացվելու է դեղատնային չափիչ կոլբաներով (ԳՈՍՏ ստանդարտներին համապատասխան): </t>
  </si>
  <si>
    <t>լիտր</t>
  </si>
  <si>
    <t>Этанол 96%</t>
  </si>
  <si>
    <t xml:space="preserve">Этанол ethanol раствор 96%. Упаковка - 1000мл или 2000мл или 5000мл, стеклянная или пластиковая бутылка. Новое, неиспользованное, в заводской упаковке. На момент доставки срок годности товара следующий: товар со сроком годности более 2,5 лет имеют остаточный срок годности не менее 24 месяцев на момент доставки, товар со сроком годности до 2,5 года имеют остаточный срок годности не менее 12 месяцев на момент доставки. Условия хранения: хранить в сухом, защищенном от света месте, в недоступном для детей месте, при температуре не выше 30˚C. На момент доставки Этанола  96%-го  измерение будет производится в измерительных аптекарских колбах (соотвествено  ГОСТ стандарту). </t>
  </si>
  <si>
    <t>литр</t>
  </si>
  <si>
    <t>20.08.2024թ. ԷԱՃԱՊՁԲ-2024/16-23-ԵՊԲՀ-1</t>
  </si>
  <si>
    <t>Դեքսպանթենոլ 50մգ/գ</t>
  </si>
  <si>
    <t xml:space="preserve">Դեքսպանթենոլ dexpanthenol ցողացիր 50մգ/գ, ոչ պակաս, քան 58գ  տարա: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</si>
  <si>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Декспантенол 50мг/г</t>
  </si>
  <si>
    <t xml:space="preserve">Декспантенол dexpanthenol спрей 50мг/г, тара не менее 58г.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</si>
  <si>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Ուրապիդիլ 5մգ/մլ, 10մլ</t>
  </si>
  <si>
    <t xml:space="preserve">Պետության կարիքների համար Ուրապիդիլ urapidil լուծույթ ն/ե ներարկման 5մգ/մլ, 10մլ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վայրում, 25°С ջերմաստիճանի պայմաններում: </t>
  </si>
  <si>
    <t>Урапиридил 5мг/мл, 10мл</t>
  </si>
  <si>
    <t xml:space="preserve">Для государственных нужд Урапиридил urapidil раствор для в/в  введения  5мг/мл, 10мл ампула.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осуществлении поставки каждой партии обязательным условием является соблюдение требований Постановления Правительства РА №502-Н, п.2.3, действующего на момент поставки каждой партии. Условия хранения. в сухом, защищенном от света, недоступном для детей месте, при температуре не выше 25°С. </t>
  </si>
  <si>
    <t>Նորէպինեֆրին 2մգ/մլ, 4մլ</t>
  </si>
  <si>
    <t xml:space="preserve">Պետության կարիքների համար Նորէպինեֆրին (norepinefrin) խտանյութ ն/ե ներարկման լուծույթի 2մգ/մլ, 4մլ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վայրում, սենյակային ջերմաստիճանի պայմաններում: </t>
  </si>
  <si>
    <t>Норэпинефрин 2мг/мл, 4мл</t>
  </si>
  <si>
    <t xml:space="preserve">Для государственных нужд Норэпинефрин  (norepinefrin)конц. для приг раствора для в/в введ. 2мг/мл, 4мл ампула.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осуществлении поставки каждой партии обязательным условием является соблюдение требований Постановления Правительства РА №502-Н, п.2.3, действующего на момент поставки каждой партии. Условия хранения. в сухом, защищенном от света, недоступном для детей месте, при температуре не выше 25°С. </t>
  </si>
  <si>
    <t>Ազիթրոմիցին 500մգ</t>
  </si>
  <si>
    <t xml:space="preserve">Ազիթրոմիցին (ազիթրոմիցին դիհիդրատ) azithromycin (azithromycin dihydrate) դեղահատ 500մգ: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</si>
  <si>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Азитромиин  500мг</t>
  </si>
  <si>
    <t xml:space="preserve">Азитромиин azithromycin таблетка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</si>
  <si>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Իզոֆլուրան 100մլ</t>
  </si>
  <si>
    <t>Իզոֆլուրան isoflurane լուծույթ շնչառման 100%, 100մլ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</si>
  <si>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Изофлуран 100мл</t>
  </si>
  <si>
    <t xml:space="preserve">Изофлуран isoflurane ингаляционный раствор 100%, 100мл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</si>
  <si>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13.08.2024թ. ԷԱՃԱՊՁԲ-2024/15-13-ԵՊԲՀ-12</t>
  </si>
  <si>
    <t>Մորֆին 10մգ/մլ, 1մլ</t>
  </si>
  <si>
    <t>Պետության կարիքների համար Մորֆին  morphine լուծույթ մ/մ, ե/մ և ն/ե ներարկման 10մգ/մլ,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</si>
  <si>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Морфин 10мг/мл, 1мл</t>
  </si>
  <si>
    <t>Морфин (морфина гидрохлорид) morphine (morphine hydrochloride) раствор для в/м, п/к и в/в введения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 В случае если лекарственный препарат зарегистрирован в реестре, на дату подачи заявки участником, а также на момент каждой поставки лекарственный препарат должен быть зарегистрирован в государственном реестре лекарственных средств (реестре), а также на момент каждой поставки применяются установленные требования статьи 23 части 3 Закона РА «О лекарственных средствах».</t>
  </si>
  <si>
    <t>14.08.2024թ. ԷԱՃԱՊՁԲ-2024/15-13-ԵՊԲՀ-7</t>
  </si>
  <si>
    <t>Ֆենտանիլ 0,05մգ/մլ, 2մլ</t>
  </si>
  <si>
    <t>Պետության կարիքների համար Ֆենտանիլ fentanyl լուծույթ ներարկման 0,05 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</si>
  <si>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Фентанил 0,05мг/мл, 2мл </t>
  </si>
  <si>
    <t>Фентанил fentanyl раствор для инъекций 0,05мг/мл,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 В случае если лекарственный препарат зарегистрирован в реестре, на дату подачи заявки участником, а также на момент каждой поставки лекарственный препарат должен быть зарегистрирован в государственном реестре лекарственных средств (реестре), а также на момент каждой поставки применяются установленные требования статьи 23 части 3 Закона РА «О лекарственных средствах».</t>
  </si>
  <si>
    <t>Ամինոկապրոնաթթու 50մգ/մլ, 100մլ</t>
  </si>
  <si>
    <t>Ամինոկապրոնաթթու aminocaproic acid լուծույթ կաթիլաներարկման 50մգ/մլ, 100մլ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0-20°C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</si>
  <si>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Аминокапроновая кислота 50мг/мл, 100мл</t>
  </si>
  <si>
    <t xml:space="preserve">Аминокапроновая кислота aminocaproic acid раствор для инфузий 50мг/мл, 100мл пластиковая упаковка, в первичной и вторичной упаковке,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</si>
  <si>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Պրոպոֆոլ 10մգ/մլ, 20մլ</t>
  </si>
  <si>
    <t>Պրոպոֆոլ propofol կիթ ներարկման 10մգ/մլ, 20մլ ապակե սրվակ կամ ամպուլա: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</si>
  <si>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Пропофол 10мг/мл, 20мл</t>
  </si>
  <si>
    <t xml:space="preserve">Пропофол propofol 10мг/мл, 20мл стеклянный флакон или ампула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сухих условиях, в защищенном от света месте, в недоступном для детей месте, при температуре не выше 25˚C.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</si>
  <si>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Ցեֆոտաքսիմ 1000մգ</t>
  </si>
  <si>
    <t>Ցեֆոտաքսիմ (ցեֆոտաքսիմ նատրիում) cefotaxime (cefotaxime sodium) դեղափոշի 1000մգ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լույսից պաշտպանված վայրում, երեխաների համար անհասանելի ոչ բարձր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</si>
  <si>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Цефотаксим 1000мг</t>
  </si>
  <si>
    <t xml:space="preserve">Цефотаксим (цефотаксим натрия) cefotaxime (cefotaxime sodium) лекарственный порошок 1000мг, стеклянный флакон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</si>
  <si>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Դեքսամեթազոն 4մգ/մլ, 1մլ</t>
  </si>
  <si>
    <t>Դեքսամեթազոն (դեքսամեթազոն նատրիումի ֆոսֆատ) dexamethasone (dexamethasone sodium phosphate) լուծույթ ներարկման 4մգ/մլ,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</si>
  <si>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Дексаметазон 4мг/мл, 1мл </t>
  </si>
  <si>
    <t xml:space="preserve">Дексаметазон  (дексаметазон  натрия фосфат dexamethasone (dexamethasone sodium phosphate) раствор для ниьекций в ампулах по 4мг/мл,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</si>
  <si>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Նատրիումի քլորիդ 9մգ/մլ, 1000մլ</t>
  </si>
  <si>
    <t xml:space="preserve">Նատրիումի քլորիդ sodium chloride լուծույթ կաթիլաներարկման 9մգ/մլ, 1000մլ,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</si>
  <si>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Натрий хлорид 9мг/мл, 1000мл</t>
  </si>
  <si>
    <t>Натрий хлорид sodium chloride раствор для в/в/ капельного введения  9мг/мл, 1000мл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</si>
  <si>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Թորած ջուր 3000մլ</t>
  </si>
  <si>
    <t xml:space="preserve">Պետության կարիքների համար Թորած ջուր, ստերիլ, 3000մլ տարողությամբ պլաստիկե փաթեթ կամ սրվակ: Ստերիլ թորած ջուրը օգտագործվում է մոնոպոլյար ներմիզուկային մասնահատման ժամանակ: Յուրաքանչյուր վիրահատության ժամանակ օգտագործվում է միջինը 24-30լ իրիգացիոն հեղուկ: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զով, չոր, լույսից պաշտպանված վայրում: </t>
  </si>
  <si>
    <t>Дистиллированная вода 3000мл</t>
  </si>
  <si>
    <t xml:space="preserve">Дистиллированная вода стерильна, емкостью 3000мл   в пластиковом пакете или флаконе. Стерильная  дистиллированная вода используется при монополярной трансуретральной резекции. Во время каждой операции расходуется  в среднем от 24-30 литров иригационной жидкости.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условием.Условия хранения - в прохладном,  сухом, защищенном от света месте. </t>
  </si>
  <si>
    <t xml:space="preserve">Մետրոնիդազոլ 5մգ/մլ, 100մլ </t>
  </si>
  <si>
    <t>Մետրոնիդազոլ metronidazole լուծույթ ն/ե կաթիլաներարկման 5մգ/մլ, 100մլ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 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</si>
  <si>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Метронидазол 5мг/мл, 100мл</t>
  </si>
  <si>
    <t xml:space="preserve">Метронидазол  metronidazole раствор для  в/в капельного введения   в пластиковых упаковках по 5мг/мл, 100мл ,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</si>
  <si>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Նատրիումի քլորիդ 9մգ/մլ, 500մլ</t>
  </si>
  <si>
    <t xml:space="preserve">Նատրիումի քլորիդ sodium chloride լուծույթ կաթիլաներարկման 9մգ/մլ, 500մլ,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Պայմանագրի կատարման փուլում մատակարարը  պարտադիր պետք է ներկայացնի  Եվրասիական տնտեսական միության  ՊԱԳ  օրիգինալ սերտիֆիկատ։ </t>
  </si>
  <si>
    <t>Натрий хлорид 9мг/мл, 500мл</t>
  </si>
  <si>
    <t xml:space="preserve">Натрий хлорид sodium chloride раствор для в/в/ капельного введения  9мг/мл, 500мл,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Поставщик должен предоставить оригинал сертификата ПАК Евразийского экономического союза.    </t>
  </si>
  <si>
    <t>Նատրիումի քլորիդ, կալիումի քլորիդ, կալցիումի քլորիդ 250մլ</t>
  </si>
  <si>
    <t xml:space="preserve">Նատրիումի քլորիդ, կալիումի քլորիդ, կալցիումի քլորիդ sodium chloride, potassium chloride, calcium chloride լուծույթ կաթիլաներարկման 8,6մգ/մլ+0,3մգ/մլ+ 0,33մգ/մլ, 250մլ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Պայմանագրի կատարման փուլում մատակարարը  պարտադիր պետք է ներկայացնի  Եվրասիական տնտեսական միության  ՊԱԳ  օրիգինալ սերտիֆիկատ։ </t>
  </si>
  <si>
    <t>Натрия хлорид, калия хлорид, кальция хлорид  250мл</t>
  </si>
  <si>
    <t xml:space="preserve">Натрия хлорид, калия хлорид,кальия хлорид  sodium chloride, potassium chloride, calcium chloride раствот для в/в/ капельного введения  8,6мг/мл+0,3мг/мл + 0,49мг/мл,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На этапе исполнения контракта поставщик должен предоставить оригинал сертификата ПАК  Евразийского экономического союза.    </t>
  </si>
  <si>
    <t>Նատրիումի քլորիդ, կալիումի քլորիդ, կալցիումի քլորիդ 500մլ</t>
  </si>
  <si>
    <t>Նատրիումի քլորիդ, կալիումի քլորիդ, կալցիումի քլորիդ sodium chloride, potassium chloride, calcium chloride լուծույթ կաթիլաներարկման 8,6մգ/մլ+0,3մգ/մլ+ 0.33մգ/մլ, 500մլ պլաստիկե փաթեթ: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</si>
  <si>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Натрия хлорид, калия хлорид, кальция хлорид  500мл</t>
  </si>
  <si>
    <t xml:space="preserve">Натрия хлорид, калия хлорид,кальия хлорид  sodium chloride, potassium chloride, calcium chloride раствот для в/в/ капельного введения  8,6мг/мл+0,3мг/мл + 0,49мг/мл, 500мл в пластиковом пакете.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</si>
  <si>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Սևոֆլուրան 100%, 250մլ</t>
  </si>
  <si>
    <t>Սևոֆլուրան sevofluran հեղուկ շնչառման 100%-250մլ, Quik fil տեսակի փակող համակարգով պլաստիկե տարա կամ ապակյա շիշ: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</si>
  <si>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Севофлуран  100%, 250мл</t>
  </si>
  <si>
    <t xml:space="preserve">Севофлуран sevofluran жидкость для ингаляции 100%-250мл Quik fil вида с закрывающейся системой, пластиковая тара или стеклянная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</si>
  <si>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13.08.2024թ. ԷԱՃԱՊՁԲ-2024/15-13-ԵՊԲՀ-8</t>
  </si>
  <si>
    <t xml:space="preserve">Իբուպրոֆեն 400մգ </t>
  </si>
  <si>
    <t>Ացետիլսալիցիլաթթու, մագնեզիումի հիդրօքսիդ 150մգ+30.39մգ</t>
  </si>
  <si>
    <t>Ամինոֆիլին 24մգ/մլ, 5մլ</t>
  </si>
  <si>
    <t>Ամինոֆիլին( aminophylline) լուծույթ ներարկման 24մգ/մլ,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</si>
  <si>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Аминофилин 24мг/мл, 5мл </t>
  </si>
  <si>
    <t xml:space="preserve">Аминофилин( aminophylline)раствор для иньекций  24мг/мл,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</si>
  <si>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Ֆենազոն, լիդոկային 40մգ/գ+10մգ/գ</t>
  </si>
  <si>
    <t>Ֆենազոն, լիդոկային phenazone, lidocaine ականջակաթիլներ 40մգ/գ+10մգ/գ, 15գ կամ 15մլ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</si>
  <si>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Феназон лидокаин  40мг/г+10мг/г</t>
  </si>
  <si>
    <t xml:space="preserve">Феназон лидокаин phenazone, lidocaine ушные капли  40мг/гգ+10мг/г, 15г или 15мл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</si>
  <si>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Թիամին, ռիբոֆլավին, պիրիդօքսին, նիկոտինամիդ /5մգ/մլ+1մգ/մլ+ 5մգ/մլ+50մգ/մլ/, 2մլ</t>
  </si>
  <si>
    <t>Թիամին (թիամինի հիդրոքլորիդ), ռիբոֆլավին (ռիբոֆլավին նատրիումի ֆոսֆատ), պիրիդօքսին (պիրիդօքսինի հիդրոքլորիդ), նիկոտինամիդ thiamine (thiamine hydrochloride), riboflavin (riboflavin sodium phosphate), pyridoxine (pyridoxine hydrochloride), nicotinamide լուծույթ ն/ե և մ/մ ներարկման 5մգ/մլ+1մգ/մլ+ 5մգ/մլ+50մգ/մլ,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</si>
  <si>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Тиамин, рибофлавин, пиридоксин, никотинамид, /5мг/мл+1мг/мл+ 5мг/мл+50мг/мл/, 2мл </t>
  </si>
  <si>
    <t xml:space="preserve">Тиамин (тиамина гидрохлорид), рибофлавин (рибофлавин натрия фосфат), пиридоксин (пиридоксина гидрохлорид), никотинамид thiamine (thiamine hydrochloride), riboflavin (riboflavin sodium phosphate), pyridoxine (pyridoxine hydrochloride), nicotinamide раствор для в/в и в/м введения /5мг/мл+1мг/мл+ 5мг/мл+50мг/мл/,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</si>
  <si>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Գլիցերոլ 1000մգ</t>
  </si>
  <si>
    <t xml:space="preserve">Պետության կարիքների համար Գլիցերոլ glycerol մոմիկ ուղիղաղիքային 1000մգ: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երեխաների համար անհասանելի վայրում, ոչ բարձր քան 25°C ջերմաստիճանի պայմաններում: </t>
  </si>
  <si>
    <t>Глицерол 1000мг</t>
  </si>
  <si>
    <t xml:space="preserve"> Глицерол glycerol  ректальная свечка 1000мг.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При осуществлении поставки каждой партии обязательным условием является соблюдение требований Постановления Правительства РА №502-Н, п.2.3, действующего на момент поставки каждой партии. Условия хранения. в сухом, защищенном от света, недоступном для детей месте, при температуре не выше 25°С. </t>
  </si>
  <si>
    <t>Կետամին 500մգ/10մլ, 10մլ</t>
  </si>
  <si>
    <t xml:space="preserve">Պետության կարիքների համար Կետամին (կետամինի հիդրոքլորիդ) ketamine (ketamine hydrochloride) լուծույթ ներարկման 500մգ/10մլ, 10մլ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t>
  </si>
  <si>
    <t>Кетамин 500мг/10мл, 10мл</t>
  </si>
  <si>
    <t xml:space="preserve">Для государственных нужд Кетамин (кетамина гидрохлорид) раствор для инъекций 500мг/10мл, флакон стеклянный 10мл.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осуществлении поставки каждой партии обязательным условием является соблюдение требований Постановления Правительства РА №502-Н, п.2.3, действующего на момент поставки каждой партии. Условия хранения. в сухом, защищенном от света, недоступном для детей месте, при температуре не выше 30°С. </t>
  </si>
  <si>
    <t>Պրոկային 5մգ/մլ, 5մլ</t>
  </si>
  <si>
    <t>Պրոկային (պրոկայինի հիդրոքլորիդ) procaine (procaine hydrochloride)  լուծույթ ներարկման 5մգ/մլ,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</si>
  <si>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Прокаин 5мг/мл, 5мл</t>
  </si>
  <si>
    <t xml:space="preserve">Прокаин (прокаин гидрохлорид) procaine (procaine hydrochloride)  раствор для иньекций 5мг/мл,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</si>
  <si>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Դեքստրոզ 400մգ/մլ, 5մլ</t>
  </si>
  <si>
    <t>Դեքստրոզ dextrose լուծույթ ն/ե ներարկման 400մգ/մլ,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լույսից պաշտպանված վայրում, երեխաների համար անհասանելի 5-30°C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</si>
  <si>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Декстроза 400мг/мл, 5мл </t>
  </si>
  <si>
    <t xml:space="preserve">Декстроза  dextrose раствор для в/в  иньекий  400мг/мл,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</si>
  <si>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Ֆուրոսեմիդ 10մգ/մլ, 2մլ </t>
  </si>
  <si>
    <t>Ֆուրոսեմիդ furosemide լուծույթ  ներարկման 10 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</si>
  <si>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Фуросемид 10мг/мл, 2мл </t>
  </si>
  <si>
    <t xml:space="preserve">Фуросемид furosemide раствор для инъекций 10мг/мл,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</si>
  <si>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Մագնեզիումի սուլֆատ 250մգ/մլ, 5մլ</t>
  </si>
  <si>
    <t>Մագնեզիումի սուլֆատ (magnesium sulfate) լուծույթ ներարկման 250մգ/մլ,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</si>
  <si>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Магния сульфат 250мг/мл, 5мл </t>
  </si>
  <si>
    <t xml:space="preserve">Магния сульфат (magnesium sulfate) раствор для иньекций  250мг/мл,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</si>
  <si>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Նատրիումի քլորիդ, կալիումի քլորիդ, նատրիումի ցիտրատ, անջուր գլյուկոզ 18.9գ</t>
  </si>
  <si>
    <t>Նատրիումի քլորիդ, կալիումի քլորիդ, նատրիումի ցիտրատ, անջուր գլյուկոզ sodium chloride, potassium chloride, sodium citrate, glucose anhydrous դեղափոշի ներքին ընդունման լուծույթի 3.5գ+2.5գ+2.9գ+ 10գ, 18.9գ փաթեթիկ: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</si>
  <si>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Натрия хлорид, калия хлорид, натрия цитрат, безводная глюкоза 18.9г</t>
  </si>
  <si>
    <t xml:space="preserve">Натрия хлорид, калия хлорид, натрия цитрат, безводная глюкоза sodium chloride, potassium chloride, sodium citrate, glucose anhydrous лекарственный порошок раствора для приема внутрь 3.5г+2.5г+2.9г+ 10г, 18.9г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</si>
  <si>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Մետամիզոլ 500մգ/մլ, 2մլ</t>
  </si>
  <si>
    <t>Մետամիզոլ (մետամիզոլ նատրիում) metamizole (metamizole sodium) լուծույթ ներարկման 500մգ/մլ,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</si>
  <si>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Метамизол 500мг/мл, 2мл </t>
  </si>
  <si>
    <t xml:space="preserve">Метамизол (метамизол натрия) metamizole (metamizole sodium) раствор для инъекций 500мг/мл,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</si>
  <si>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Պապավերին 20մգ/մլ, 2մլ</t>
  </si>
  <si>
    <t>Պապավերին(պապավերինի հիդրոքլորիդ) papaverine (papaverine hydrochloride ) լուծույթ ներարկման 20մգ/մլ,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</si>
  <si>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Папаверин 20мг/мл, 2мл </t>
  </si>
  <si>
    <t xml:space="preserve">Папаверин(папаверина гидрохлорид) papaverine (papaverine hydrochloride )раствор для иньекций в ампулах по 20мг/мл, 2мл.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</si>
  <si>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Քլորամֆենիկոլ, մեթիլուրացիլ 40գ</t>
  </si>
  <si>
    <t>Քլորամֆենիկոլ, մեթիլուրացիլ chloramphenicol, methyluracil քսուք արտաքին կիրառման 300մգ/40գ+ 1600մգ/40գ, 40գ ալյումինե պարկուճ: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</si>
  <si>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Хлорамфеникол, метилурацил 40г</t>
  </si>
  <si>
    <t xml:space="preserve">Хлорамфеникол, метилурацил chloramphenicol, methyluracil мазь для наружного применения 300мг/40г+1600мг/40г, 40г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</si>
  <si>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Պանկրեատին 150մգ</t>
  </si>
  <si>
    <t>Պանկրեատին (լիպազ 10000ԱՄ, ամիլազ 8000ԱՄ, պրոտեազ 600ԱՄ) pancreatin (lipase 10000U amylase 8000U, protease 600U) դեղապատիճ աղելույծ 150մգ: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</si>
  <si>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Панкреатин 150мг</t>
  </si>
  <si>
    <t xml:space="preserve">Панкреатин (липаза 10000Е, амилаза 8000Е, протеаза 6000Е) pancreatin (lipase 10000U amylase 8000U, protease 600U) капсула, растворимеая в кишечнике 150мг.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</si>
  <si>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Ամիոդարոն 200մգ</t>
  </si>
  <si>
    <t>Ամիոդարոն (ամիոդարոնի հիդրոքլորիդ) amiodarone (amiodarone hydrochloride) դեղահատ 200մգ: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</si>
  <si>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Амиодарон 200мг </t>
  </si>
  <si>
    <t xml:space="preserve">Амиодарон (амиодарона гидрохлорид) amiodarone (amiodarone hydrochloride)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</si>
  <si>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Ացետազոլամիդ 250մգ</t>
  </si>
  <si>
    <t>Բենզիդամին+ցետիլպիրիդին, 3մգ+1մգ</t>
  </si>
  <si>
    <t xml:space="preserve">Տաուրին 40մգ/մլ, 10մլ </t>
  </si>
  <si>
    <t>Մերոպենեմ 500մգ</t>
  </si>
  <si>
    <t>Մերոպենեմ meropenem դեղափոշի ն/ե ներարկման/կաթիլաներարկման լուծույթի 500մգ,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</si>
  <si>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Меропенем 500мг</t>
  </si>
  <si>
    <t xml:space="preserve">Меропенем meropenem лекарственный порошок раствора для в/в введения 500мг,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</si>
  <si>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Հակակատաղության պատվաստանյութ 1մլ </t>
  </si>
  <si>
    <t xml:space="preserve">Պետության կարիքների համար հակակատաղության պատվաստանյութ 1մլ - Ինակտիվացված, մաքրված կուլտուրա, հակառաբիկ վակցինա -1մլ, փոշի + լուծիչ: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+2°C - +8°C: Չսառեցնել: Պահել երեխաների համար անհասանելի վայրում: </t>
  </si>
  <si>
    <t xml:space="preserve">Вакцина против бешенства 1мл </t>
  </si>
  <si>
    <t xml:space="preserve">Для государственных нужд.Вакцина против бешенства 1мл - инактивированная, очищенная культура, антирабическая вакцина - 1мл, порошок + растворитель.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 </t>
  </si>
  <si>
    <t>16.08.2024թ. ԷԱՃԱՊՁԲ-2024/15-13-ԵՊԲՀ-11</t>
  </si>
  <si>
    <t xml:space="preserve">Ամօքսիցիլին 500մգ </t>
  </si>
  <si>
    <t xml:space="preserve">Ամօքսիցիլին (ամօքսիցիլինի տրիհիդրատ) amoxicillin (amoxicillin trihydrate) դեղապատիճ  500մգ: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</si>
  <si>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Амоксициллин 500мг</t>
  </si>
  <si>
    <t xml:space="preserve">Амоксициллин (амоксациллина тригидрат) amoxicillin (amoxicillin trihydrate) капсула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</si>
  <si>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20.08.2024թ. ԷԱՃԱՊՁԲ-2024/16-23-ԵՊԲՀ-4</t>
  </si>
  <si>
    <t>Նատրիումի քլորիդ 9մգ/մլ, 200մլ</t>
  </si>
  <si>
    <t xml:space="preserve">Նատրիումի քլորիդ sodium chloride լուծույթ կաթիլաներարկման 9մգ/մլ,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Պայմանագրի կատարման փուլում մատակարարը  պարտադիր պետք է ներկայացնի  Եվրասիական տնտեսական միության ՊԱԳ օրիգինալ սերտիֆիկատ։ </t>
  </si>
  <si>
    <t>Натрий хлорид 9мг/мл, 200мл</t>
  </si>
  <si>
    <t>Натрия хлорид раствор sodium chloride для капельного введения 9мг/мл, 200мл, пластиковая упаковка, с первичной и вторичной упаковкой, 2 выхода. Новый, неиспользованный, в заводской упаковке. На момент доставки срок годности лекарственного средства должен быть следующим: лекарственные средства со сроком годности более 2,5 лет должны иметь остаточный срок годности не менее 24 месяцев на момент доставки, лекарственные средства со сроком годности до 2,5 года должны иметь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в сухом, защищенном от света, недоступном для детей месте, при температуре не выше 30°С.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На этапе исполнения контракта поставщик должен предоставить оригинал сертификата ПЭС Евразийского экономического союза.</t>
  </si>
  <si>
    <t>31.07.2024թ. ՀՄԱԱՊՁԲ-2024/5-ԵՊԲՀ</t>
  </si>
  <si>
    <t>Ցիպրոֆլօքսացին 2մգ/մլ, 200մլ</t>
  </si>
  <si>
    <t>Ցիպրոֆլօքսացին (ցիպրոֆլօքսացինի հիդրոքլորիդ) ciprofloxacin  (ciprofloxacin hydrochloride) լուծույթ կաթիլաներարկման 2մգ/մլ,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</si>
  <si>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Ципрофлоксацин 2мг/мл, 200мл</t>
  </si>
  <si>
    <t xml:space="preserve">Ципрофлоксацин (ципрофлоксацина гидрохлорид) ciprofloxacin (ciprofloxacin hydrochloride) раствор для инфузий 2мг/мл, 200мл пластиковый пакет, с первичной и вторичной упаковкой,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</si>
  <si>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Կալիումի քլորիդ 40մգ/մլ, 200մլ </t>
  </si>
  <si>
    <t>Կալիումի քլորիդ potassium chloride լուծույթ կաթիլաներարկման 40մգ/մլ,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</si>
  <si>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Калия хлорид 40мг/мл, 200мл </t>
  </si>
  <si>
    <t xml:space="preserve">Калия хлорид potassium chloride раствор для в/в/ капельного введения  40мг/мл,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</si>
  <si>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Բուպիվակային սպինալ 5մգ/մլ, 4մլ </t>
  </si>
  <si>
    <t>Պետության կարիքների համար Բուպիվակային  bupivacaine լուծույթ ներարկման (սպինալ, (ծանր)) 5մգ/մլ, 4մլ ամպուլ: Որպես օժանդակ նյութ պարտադիր պարունակում է գլյուկոզայի մոնոհիդրատ 80մգ՝ ցավազրկման մակարդակը կոնտրոլ անելու և սելեկտիվ  ցավազրկում (աջ և ձախ կեսերում) ապահովելու համար: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</si>
  <si>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Бупивакаин спинальный  5 мг/мл, 4 мл</t>
  </si>
  <si>
    <t xml:space="preserve"> Для государственных нужд Бупивакаин (бупивакаина гидрохлорид) bupivacaine (bupivacaine hydrochloride) раствор для инъекций (спинальный)(тяжелый)) 5мг/мл, 4мл ампула. Вспомогательное вещество должно содержать моногидрат глюкозы 80 мг - для контроля уровня обезболивания и обеспечения избирательной анальгезии (правая и левая половина)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25˚C.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 В случае если лекарственный препарат зарегистрирован в реестре, на дату подачи заявки участником, а также на момент каждой поставки лекарственный препарат должен быть зарегистрирован в государственном реестре лекарственных средств (реестре), а также на момент каждой поставки применяются установленные требования статьи 23 части 3 Закона РА «О лекарственных средствах».</t>
  </si>
  <si>
    <t>Բենզիլպենիցիլն</t>
  </si>
  <si>
    <t xml:space="preserve">Պետության կարիքների համար Բենզիլպենիցիլին նատրիում դեղափոշի ն/ե, մ/մ և ե/մ ներարկման լուծույթի 1000000 ՄՄ,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</si>
  <si>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չկայացած, գնի պատճառով</t>
  </si>
  <si>
    <t>Տրիմեպերիդին 20մգ/մլ, 1մլ /Պրոմեդոլ/</t>
  </si>
  <si>
    <t xml:space="preserve">Պետության կարիքների համար Տրիմեպերիդին trimeperidine  լուծույթ մ/մ և ե/մ ներարկման 20մգ/մլ,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</si>
  <si>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չկայացած, ոչ մի հայտ</t>
  </si>
  <si>
    <t>Պարացետամոլ 150մգ մոմիկ</t>
  </si>
  <si>
    <t>Պարացետամոլ paracetamol մոմիկ ուղիղաղիքային 150մգ: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լույսից պաշտպանված վայրում, երեխաների համար անհասանելի ոչ բարձր 25°C ջերմաստիճանի պայմաններում: Դեղը  ներառված է ՀՀ-ում գրանցված դեղերի պետական գրանցամատյանում (ռեեստր):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</si>
  <si>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Ցինկի սուլֆատ 44մգ, Ցինկիտ</t>
  </si>
  <si>
    <t>Դեքսամեթազոն 0.5մգ</t>
  </si>
  <si>
    <t>Դիոսմեկտիտ</t>
  </si>
  <si>
    <t>Գնման առարկայի միջանցիկ ծածկագիրը` ըստ ԳՄԱ դասակարգման</t>
  </si>
  <si>
    <t>Անվանումը</t>
  </si>
  <si>
    <t>Տեխնիկական բնութագիրը</t>
  </si>
  <si>
    <t>Քանակը 2024</t>
  </si>
  <si>
    <t>Քանակը 2025</t>
  </si>
  <si>
    <t>Գումարը                           2025</t>
  </si>
  <si>
    <t>Ընդամենը</t>
  </si>
  <si>
    <t>Չկայացած</t>
  </si>
  <si>
    <t>Հ/Հ</t>
  </si>
  <si>
    <t xml:space="preserve">Պետության կարիքների համար Հակափայտացման շիճուկ 3000ԱՄ 1մլ: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+2°C - +8°C: Չսառեցնել: Պահել երեխաների համար անհասանելի վայրում: </t>
  </si>
  <si>
    <t>Պետության կարիքների համար Հակափայտացման հեղուկ AC- անատոքսին, 1մլ լուծույթ ներարկման: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երեխաների համար անհասանելի վայրում 2-8°C: Չ՛սառեցնել:</t>
  </si>
  <si>
    <t>Գլյուկոզ glucose լուծույթ կաթիլաներարկման 50մգ/մլ, 250մլ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5-30°C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</si>
  <si>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Վիզիպակ պ/պ</t>
  </si>
  <si>
    <t xml:space="preserve">Վիզիպակ </t>
  </si>
  <si>
    <t>Ֆենոբարբիտալ</t>
  </si>
  <si>
    <t>Գադոբուտրոլ 604.72 մգ/մլ, 15մլ</t>
  </si>
  <si>
    <t>էնօքսապարին (էնօքսապարին նատրիում) enoxaparin (enoxaparin sodium) լուծույթ ներարկման 40մգ/0,4մլ, 0,4մլ նախալցված ներարկիչ: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</si>
  <si>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Կարճատև ազդեցության ինսուլին</t>
  </si>
  <si>
    <t>Բենզիլպենիցիլին</t>
  </si>
  <si>
    <t>Էնօքսապարին 40մգ/0,4մլ, 0,4մլ պ/պ</t>
  </si>
  <si>
    <r>
      <t xml:space="preserve">Դիֆենհիդրամին </t>
    </r>
    <r>
      <rPr>
        <sz val="10"/>
        <color rgb="FFFF0000"/>
        <rFont val="Sylfaen"/>
        <family val="1"/>
        <charset val="204"/>
      </rPr>
      <t>50</t>
    </r>
    <r>
      <rPr>
        <sz val="10"/>
        <color theme="1"/>
        <rFont val="Sylfaen"/>
        <family val="1"/>
        <charset val="204"/>
      </rPr>
      <t>մգ</t>
    </r>
  </si>
  <si>
    <t>Հերացի</t>
  </si>
  <si>
    <t>Հերացի գումար</t>
  </si>
  <si>
    <t>Մուրացան</t>
  </si>
  <si>
    <t>Մուրացան գումար</t>
  </si>
  <si>
    <t>Էնօքսապարին 40մգ/0,4մլ, 0,4մլ p/p</t>
  </si>
  <si>
    <t xml:space="preserve">Քանակը </t>
  </si>
  <si>
    <t>Չ/Հ</t>
  </si>
  <si>
    <t>Միջանցիկ ծածկագիրը` ըստ ԳՄԱ դասակարգման</t>
  </si>
  <si>
    <t>Անվանում</t>
  </si>
  <si>
    <t>Չ/Մ</t>
  </si>
  <si>
    <t>Տեխնիկական բնութագիր</t>
  </si>
  <si>
    <t>Պինցետ բժշկական</t>
  </si>
  <si>
    <t>Փորձանոթ միանվագ</t>
  </si>
  <si>
    <t xml:space="preserve">Ստրեպտոկոկուս մուտանս </t>
  </si>
  <si>
    <t>Կումարինաթթու</t>
  </si>
  <si>
    <t>Ավտոմատ բաժանավորիչի ծայրակալ</t>
  </si>
  <si>
    <t>Наименование</t>
  </si>
  <si>
    <t>Технические характеристики</t>
  </si>
  <si>
    <t>Единица измерения</t>
  </si>
  <si>
    <t>Кумариновая кислота</t>
  </si>
  <si>
    <t>Пробирка одноразовая</t>
  </si>
  <si>
    <t>Пинцет медицинский</t>
  </si>
  <si>
    <t>Наконечник автоматического дозатора</t>
  </si>
  <si>
    <t>Стрептококкус мутанс</t>
  </si>
  <si>
    <t>штук</t>
  </si>
  <si>
    <t>Պարա-Կումարաթթու, ≥98.0%, տրանս-4-Հիդրօքսիդարչնաթթու: Մոլեկուլային զանգված` 164.16, 214 °C (քայք.): Գործարանային փաթեթավորմամբ՝ 5 գրամ: Նոր չօգտագործված: Ֆորմատ՝ հատ: Հանձնման պահին պիտանելիության ժամկետի 1/2-ի առկայություն:</t>
  </si>
  <si>
    <t>Փորձանոթ գլանաձև հատակով, պլաստիկե, ստերիլ, միանվագ օգտագործման համար, փակվող՝ պլաստմասե գլխիկով:  12.5-ից 15 սմ բարձրությամբ և 1.5-ից 1.6 սմ տրամագծով, 12-ից 15 մլ տարողությամբ: Նոր, չօգտագործված: Հանձնելու պահին պիտանելիության ժամկետի առնվազն 2/3-րդը:</t>
  </si>
  <si>
    <t>Միջին չափի 12-15սմ, մետաղը` չժանգոտող պողպատ: Նոր, չօգտագործված:</t>
  </si>
  <si>
    <t>* Եթե առկա են հղումներ որևէ առևտրային նշանի, ֆիրմային անվանմանը, արտոնագրին, էսքիզին կամ մոդելին, ծագման երկրին կամ կոնկրետ աղբյուրին կամ արտադրողին կիրառական է «կամ համարժեք» արտահայտությունը:</t>
  </si>
  <si>
    <t>Пара-кумаровая кислота, ≥98.0%, транс-4-гидроксикоричная кислота. Молекулярная масса: 164.16, 214 °C (разл.). Фабричная упаковка: 5 грамм. Новая, неиспользованная. Формат: штука. Наличие не менее 1/2 срока годности на момент поставки.</t>
  </si>
  <si>
    <t>Штамм Стрептококкус мутанс (Streptococcus mutans) - это бактериальный штамм с полностью секвенированным геномом, выделенный из кариозного дентина. В заводской упаковке, формат продукта: лиофилизированный. Условия хранения: при температуре 2-8°C.</t>
  </si>
  <si>
    <t>Пробирка с круглым дном, пластиковая, стерильная, для одноразового использования, с завинчивающейся пластиковой крышкой. Высотой от 12.5 до 15 см и диаметром от 1.5 до 1.6 см, объемом от 12 до 15 мл. Новая, неиспользованная. Наличие не менее 2/3 срока годности на момент поставки.</t>
  </si>
  <si>
    <t>Среднего размера, 12-15 см, металл - нержавеющая сталь. Новый, неиспользованный.</t>
  </si>
  <si>
    <t>* Если имеются ссылки на какой-либо товарный знак, фирменное наименование, патент, эскиз или модель, страну происхождения или конкретный источник либо производителя, применяется выражение «или эквивалент».</t>
  </si>
  <si>
    <t>* Ռուսերեն և հայերեն լեզուներով  հրապարակված հայտարարության և (կամ) հրավերի տեքստերի տարաբնույթ (երկակի) մեկնաբանման հնարավորության դեպքում հիմք է ընդունվում հայերեն տեքստը:</t>
  </si>
  <si>
    <t>* В случае возникновения разночтений (двойственного толкования) текстов объявления и (или) приглашения, опубликованных на русском и армянском языках, за основу принимается текст на армянском языке.</t>
  </si>
  <si>
    <r>
      <t>Ստրեպտոկոկուս մուտանս (Streptococcus mutans) շտամը ամբողջական գենոմով սեկվենավորված բակտերիալ շտամ է, որն առանձնացվել է կարիեսային դենտինից։Գործարանային փաթեթավորմամբ՝ արտադրանքի ձևաչափը՝ սառեցված-չորացված: Պահմանման պայմանները՝ 2-8</t>
    </r>
    <r>
      <rPr>
        <sz val="12"/>
        <color theme="1"/>
        <rFont val="Calibri"/>
        <family val="2"/>
        <charset val="204"/>
      </rPr>
      <t>°</t>
    </r>
    <r>
      <rPr>
        <sz val="12"/>
        <color theme="1"/>
        <rFont val="GHEA Grapalat"/>
        <family val="3"/>
      </rPr>
      <t>C. Ջերմաստիճանի պայմաններում:</t>
    </r>
  </si>
  <si>
    <t>Ավտոմատ բաժանավորիչի ծայրակալ՝ 500-1000մկլ: Նոր, չօգտագործված: Հանձնելու պահին պիտանիության ժամկետի 1/2 առկայություն:</t>
  </si>
  <si>
    <t>Наконечник автоматического дозатора: 500-1000 мкл. Должен быть новым, неиспользованным. На момент поставки наличие 1/2 срока годности.</t>
  </si>
  <si>
    <t>* 1-ին և 2-րդ չափաբաժինների համար պարտադիր ներկայացնել ապրանքային նշանը և արտադրողի վերաբերյալ տեղեկատվություն (արտադրող կազմակերպությունը՝ պարտադիր):</t>
  </si>
  <si>
    <t>* 1-ին և 2-րդ չափաբաժինների մասով ապրանքների մատակարարումն իրականացվելու է 2025 թվականին՝ պայմանագիրն ուժի մեջ մտնելու օրվանից սկսած 70 օրացուցային օրվա ընթացքում:
* 3-5-րդ չափաբաժինների մասով ապրանքների մատակարարումն իրականացվելու է 2025 թվականին՝ պայմանագիրն ուժի մեջ մտնելու օրվանից սկսած 30 օրացուցային օրվա ընթացքում:</t>
  </si>
  <si>
    <t>* Поставка товаров по 1-й и 2-й партиям будет осуществлена в 2025 году, в течение 70 календарных дней с даты вступления договора в силу.
* Поставка товаров по 3-5-й партиям будет осуществлена в 2025 году, в течение 30 календарных дней с даты вступления договора в силу.</t>
  </si>
  <si>
    <t>* Для 1-й и 2-й партий обязательно предоставить товарный знак и информацию о производителе (организация-производитель - обязательно).</t>
  </si>
  <si>
    <t>* Մատակարարված ապրանքի դիմաց վճարումն իրականացվելու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հուլիս ամիսը:</t>
  </si>
  <si>
    <t>* Оплата за поставленный товар будет осуществляться в драмах РА в безналичном порядке путем перечисления денежных средств на расчетный счет Продавца. Перечисление денежных средств осуществляется на основании акта приема-передачи в месяцы, предусмотренные графиком платежей (приложение N 3) к договору, в течение 5 рабочих дней, но не позднее 30 декабря текущего года. Начало графика платежей устанавливается Начало графика платежей устанавливается на июль.</t>
  </si>
  <si>
    <t>* Մասնակցի կողմից ապրանքի տեխնիկական բնութագիրը, իսկ հրավերով նախատեսված դեպքերում նաև առաջարկվող ապրանքի ապրանքային նշանը, արտադրողի անվանումը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հանդիսանում է որպես գնման գործընթացի շրջանակում ստանձնված պարտավորության խախտում և հիմք է հանդիսանում տվյալ մասնակցի  հայտը անբավարար գնահատելու և մերժելու համար:</t>
  </si>
  <si>
    <t>* Представленные участником технические характеристики товара, а в предусмотренных приглашением случаях также товарный знак, наименование производителя должны соответствовать друг другу и минимальным требованиям технических характеристик, установленным приглашением. В данном случае оценочная комиссия также оценивает соответствие полного описания представленного товара требованиям приглашения, и если оценочная комиссия в полном описании товара, предложенного участником в заявке, выявляет несоответствия требованиям, установленным приглашением, и они не устраняются участником в установленном порядке или в результате устранения возникают другие несоответствия, то указанное обстоятельство является нарушением обязательства, принятого в рамках процедуры закупки, и основанием для признания заявки данного участника неудовлетворительной и ее отклонения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</si>
</sst>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color theme="1"/>
      <name val="Sylfaen"/>
      <family val="1"/>
      <charset val="204"/>
    </font>
    <font>
      <sz val="9"/>
      <color theme="1"/>
      <name val="Sylfaen"/>
      <family val="1"/>
      <charset val="204"/>
    </font>
    <font>
      <b/>
      <sz val="9"/>
      <color theme="1"/>
      <name val="Sylfaen"/>
      <family val="1"/>
      <charset val="204"/>
    </font>
    <font>
      <b/>
      <sz val="10"/>
      <color theme="1"/>
      <name val="Sylfaen"/>
      <family val="1"/>
      <charset val="204"/>
    </font>
    <font>
      <b/>
      <sz val="10"/>
      <color rgb="FFFF0000"/>
      <name val="Sylfaen"/>
      <family val="1"/>
      <charset val="204"/>
    </font>
    <font>
      <sz val="10"/>
      <color rgb="FFFF0000"/>
      <name val="Sylfaen"/>
      <family val="1"/>
      <charset val="204"/>
    </font>
    <font>
      <sz val="10"/>
      <name val="Sylfaen"/>
      <family val="1"/>
      <charset val="204"/>
    </font>
    <font>
      <b/>
      <sz val="12"/>
      <color theme="1"/>
      <name val="GHEA Grapalat"/>
      <family val="3"/>
    </font>
    <font>
      <sz val="12"/>
      <color theme="1"/>
      <name val="GHEA Grapalat"/>
      <family val="3"/>
    </font>
    <font>
      <sz val="12"/>
      <color theme="1"/>
      <name val="Calibri"/>
      <family val="2"/>
      <scheme val="minor"/>
    </font>
    <font>
      <sz val="12"/>
      <name val="GHEA Grapalat"/>
      <family val="3"/>
    </font>
    <font>
      <sz val="12"/>
      <color theme="1"/>
      <name val="Calibri"/>
      <family val="2"/>
      <charset val="204"/>
    </font>
    <font>
      <sz val="12"/>
      <color theme="1"/>
      <name val="Sylfaen"/>
      <family val="1"/>
      <charset val="204"/>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0" tint="-0.24997711111789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0">
    <xf numFmtId="0" fontId="0" fillId="0" borderId="0" xfId="0"/>
    <xf numFmtId="0" fontId="1" fillId="0" borderId="0" xfId="0" applyFont="1" applyAlignment="1">
      <alignment wrapText="1"/>
    </xf>
    <xf numFmtId="0" fontId="1" fillId="0" borderId="0" xfId="0" applyFont="1" applyAlignment="1">
      <alignment horizontal="center" wrapText="1"/>
    </xf>
    <xf numFmtId="0" fontId="1" fillId="0" borderId="1" xfId="0" applyFont="1" applyBorder="1" applyAlignment="1">
      <alignment wrapText="1"/>
    </xf>
    <xf numFmtId="0" fontId="1" fillId="0" borderId="1" xfId="0" applyFont="1" applyBorder="1" applyAlignment="1">
      <alignment vertical="top" wrapText="1"/>
    </xf>
    <xf numFmtId="0" fontId="1" fillId="0" borderId="1" xfId="0" applyFont="1" applyBorder="1" applyAlignment="1">
      <alignment horizontal="center" vertical="top" wrapText="1"/>
    </xf>
    <xf numFmtId="4" fontId="1" fillId="0" borderId="0" xfId="0" applyNumberFormat="1" applyFont="1" applyAlignment="1">
      <alignment horizontal="center" wrapText="1"/>
    </xf>
    <xf numFmtId="4" fontId="1" fillId="0" borderId="1" xfId="0" applyNumberFormat="1" applyFont="1" applyBorder="1" applyAlignment="1">
      <alignment horizontal="center" vertical="top" wrapText="1"/>
    </xf>
    <xf numFmtId="0" fontId="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1" fillId="0" borderId="1" xfId="0" applyFont="1" applyBorder="1" applyAlignment="1">
      <alignment horizontal="center" wrapText="1"/>
    </xf>
    <xf numFmtId="4" fontId="1" fillId="0" borderId="1" xfId="0" applyNumberFormat="1" applyFont="1" applyBorder="1" applyAlignment="1">
      <alignment horizontal="center" wrapText="1"/>
    </xf>
    <xf numFmtId="0" fontId="4" fillId="0" borderId="1" xfId="0" applyFont="1" applyBorder="1" applyAlignment="1">
      <alignment wrapText="1"/>
    </xf>
    <xf numFmtId="4" fontId="4" fillId="0" borderId="1" xfId="0" applyNumberFormat="1" applyFont="1" applyBorder="1" applyAlignment="1">
      <alignment horizontal="center" vertical="top" wrapText="1"/>
    </xf>
    <xf numFmtId="0" fontId="5" fillId="0" borderId="0" xfId="0" applyFont="1" applyAlignment="1">
      <alignment vertical="top" wrapText="1"/>
    </xf>
    <xf numFmtId="0" fontId="2" fillId="0" borderId="1" xfId="0" applyFont="1" applyBorder="1" applyAlignment="1">
      <alignment horizontal="left" vertical="top" wrapText="1"/>
    </xf>
    <xf numFmtId="4" fontId="1" fillId="0" borderId="0" xfId="0" applyNumberFormat="1" applyFont="1" applyAlignment="1">
      <alignment wrapText="1"/>
    </xf>
    <xf numFmtId="0" fontId="1" fillId="2" borderId="1" xfId="0" applyFont="1" applyFill="1" applyBorder="1" applyAlignment="1">
      <alignment vertical="top" wrapText="1"/>
    </xf>
    <xf numFmtId="0" fontId="1" fillId="2" borderId="0" xfId="0" applyFont="1" applyFill="1" applyAlignment="1">
      <alignment vertical="top" wrapText="1"/>
    </xf>
    <xf numFmtId="4" fontId="1" fillId="0" borderId="1" xfId="0" applyNumberFormat="1" applyFont="1" applyBorder="1" applyAlignment="1">
      <alignment horizontal="center" vertical="center"/>
    </xf>
    <xf numFmtId="0" fontId="1" fillId="3" borderId="1" xfId="0" applyFont="1" applyFill="1" applyBorder="1" applyAlignment="1">
      <alignment horizontal="center" vertical="top" wrapText="1"/>
    </xf>
    <xf numFmtId="0" fontId="1" fillId="3" borderId="1" xfId="0" applyFont="1" applyFill="1" applyBorder="1" applyAlignment="1">
      <alignment vertical="top" wrapText="1"/>
    </xf>
    <xf numFmtId="0" fontId="2" fillId="0" borderId="0" xfId="0" applyFont="1" applyAlignment="1">
      <alignment wrapText="1"/>
    </xf>
    <xf numFmtId="0" fontId="2" fillId="0" borderId="1" xfId="0" applyFont="1" applyBorder="1" applyAlignment="1">
      <alignment wrapText="1"/>
    </xf>
    <xf numFmtId="0" fontId="1" fillId="0" borderId="1" xfId="0" applyFont="1" applyBorder="1" applyAlignment="1">
      <alignment vertical="center" wrapText="1"/>
    </xf>
    <xf numFmtId="0" fontId="4" fillId="0" borderId="1" xfId="0" applyFont="1" applyBorder="1" applyAlignment="1">
      <alignment vertical="center" wrapText="1"/>
    </xf>
    <xf numFmtId="0" fontId="1" fillId="4" borderId="1" xfId="0" applyFont="1" applyFill="1" applyBorder="1" applyAlignment="1">
      <alignment vertical="top" wrapText="1"/>
    </xf>
    <xf numFmtId="0" fontId="6" fillId="0" borderId="1" xfId="0" applyFont="1" applyBorder="1" applyAlignment="1">
      <alignment vertical="center" wrapText="1"/>
    </xf>
    <xf numFmtId="4" fontId="6" fillId="0" borderId="1" xfId="0" applyNumberFormat="1" applyFont="1" applyBorder="1" applyAlignment="1">
      <alignment horizontal="center" vertical="center" wrapText="1"/>
    </xf>
    <xf numFmtId="0" fontId="6" fillId="0" borderId="0" xfId="0" applyFont="1" applyAlignment="1">
      <alignment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0" xfId="0" applyFont="1" applyAlignment="1">
      <alignment vertical="center" wrapText="1"/>
    </xf>
    <xf numFmtId="0" fontId="9" fillId="0" borderId="0" xfId="0" applyFont="1" applyAlignment="1">
      <alignment vertical="center"/>
    </xf>
    <xf numFmtId="0" fontId="8" fillId="5" borderId="1" xfId="0" applyFont="1" applyFill="1" applyBorder="1" applyAlignment="1">
      <alignment horizontal="center" vertical="center" wrapText="1"/>
    </xf>
    <xf numFmtId="0" fontId="10" fillId="0" borderId="0" xfId="0" applyFont="1"/>
    <xf numFmtId="0" fontId="9"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0" fillId="0" borderId="0" xfId="0" applyFont="1" applyAlignment="1">
      <alignment vertical="center"/>
    </xf>
    <xf numFmtId="0" fontId="10" fillId="2" borderId="0" xfId="0" applyFont="1" applyFill="1"/>
    <xf numFmtId="0" fontId="13" fillId="0" borderId="0" xfId="0" applyFont="1" applyAlignment="1">
      <alignment vertical="top" wrapText="1"/>
    </xf>
    <xf numFmtId="0" fontId="13" fillId="0" borderId="0" xfId="0" applyFont="1" applyAlignment="1">
      <alignment horizontal="center" vertical="top" wrapText="1"/>
    </xf>
    <xf numFmtId="4" fontId="13" fillId="0" borderId="0" xfId="0" applyNumberFormat="1" applyFont="1" applyAlignment="1">
      <alignment horizontal="center" vertical="top" wrapText="1"/>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cellXfs>
  <cellStyles count="1">
    <cellStyle name="Обычный" xfId="0" builtinId="0"/>
  </cellStyles>
  <dxfs count="1">
    <dxf>
      <fill>
        <patternFill patternType="solid">
          <fgColor rgb="FFFFFF0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xdr:col>
      <xdr:colOff>695740</xdr:colOff>
      <xdr:row>11</xdr:row>
      <xdr:rowOff>0</xdr:rowOff>
    </xdr:from>
    <xdr:ext cx="184731" cy="264560"/>
    <xdr:sp macro="" textlink="">
      <xdr:nvSpPr>
        <xdr:cNvPr id="2" name="TextBox 1">
          <a:extLst>
            <a:ext uri="{FF2B5EF4-FFF2-40B4-BE49-F238E27FC236}">
              <a16:creationId xmlns:a16="http://schemas.microsoft.com/office/drawing/2014/main" id="{C0A98228-374E-4E23-A4B2-4A4CD07FBA69}"/>
            </a:ext>
          </a:extLst>
        </xdr:cNvPr>
        <xdr:cNvSpPr txBox="1"/>
      </xdr:nvSpPr>
      <xdr:spPr>
        <a:xfrm>
          <a:off x="1219615"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11</xdr:row>
      <xdr:rowOff>0</xdr:rowOff>
    </xdr:from>
    <xdr:ext cx="184731" cy="264560"/>
    <xdr:sp macro="" textlink="">
      <xdr:nvSpPr>
        <xdr:cNvPr id="3" name="TextBox 2">
          <a:extLst>
            <a:ext uri="{FF2B5EF4-FFF2-40B4-BE49-F238E27FC236}">
              <a16:creationId xmlns:a16="http://schemas.microsoft.com/office/drawing/2014/main" id="{0D8DEF85-55A7-4312-B1B4-226C46831FE2}"/>
            </a:ext>
          </a:extLst>
        </xdr:cNvPr>
        <xdr:cNvSpPr txBox="1"/>
      </xdr:nvSpPr>
      <xdr:spPr>
        <a:xfrm>
          <a:off x="1219615"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11</xdr:row>
      <xdr:rowOff>0</xdr:rowOff>
    </xdr:from>
    <xdr:ext cx="184731" cy="264560"/>
    <xdr:sp macro="" textlink="">
      <xdr:nvSpPr>
        <xdr:cNvPr id="4" name="TextBox 3">
          <a:extLst>
            <a:ext uri="{FF2B5EF4-FFF2-40B4-BE49-F238E27FC236}">
              <a16:creationId xmlns:a16="http://schemas.microsoft.com/office/drawing/2014/main" id="{969F56C5-AA13-4DA5-8EBF-CDD8F598575E}"/>
            </a:ext>
          </a:extLst>
        </xdr:cNvPr>
        <xdr:cNvSpPr txBox="1"/>
      </xdr:nvSpPr>
      <xdr:spPr>
        <a:xfrm>
          <a:off x="1219615"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11</xdr:row>
      <xdr:rowOff>0</xdr:rowOff>
    </xdr:from>
    <xdr:ext cx="184731" cy="264560"/>
    <xdr:sp macro="" textlink="">
      <xdr:nvSpPr>
        <xdr:cNvPr id="5" name="TextBox 4">
          <a:extLst>
            <a:ext uri="{FF2B5EF4-FFF2-40B4-BE49-F238E27FC236}">
              <a16:creationId xmlns:a16="http://schemas.microsoft.com/office/drawing/2014/main" id="{785C09F3-AC33-4EB5-85F8-E06E16D5C8B8}"/>
            </a:ext>
          </a:extLst>
        </xdr:cNvPr>
        <xdr:cNvSpPr txBox="1"/>
      </xdr:nvSpPr>
      <xdr:spPr>
        <a:xfrm>
          <a:off x="1219615"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11</xdr:row>
      <xdr:rowOff>0</xdr:rowOff>
    </xdr:from>
    <xdr:ext cx="184731" cy="264560"/>
    <xdr:sp macro="" textlink="">
      <xdr:nvSpPr>
        <xdr:cNvPr id="6" name="TextBox 5">
          <a:extLst>
            <a:ext uri="{FF2B5EF4-FFF2-40B4-BE49-F238E27FC236}">
              <a16:creationId xmlns:a16="http://schemas.microsoft.com/office/drawing/2014/main" id="{63154081-8FB7-428B-8067-BFBF475B447B}"/>
            </a:ext>
          </a:extLst>
        </xdr:cNvPr>
        <xdr:cNvSpPr txBox="1"/>
      </xdr:nvSpPr>
      <xdr:spPr>
        <a:xfrm>
          <a:off x="1914940"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11</xdr:row>
      <xdr:rowOff>0</xdr:rowOff>
    </xdr:from>
    <xdr:ext cx="184731" cy="264560"/>
    <xdr:sp macro="" textlink="">
      <xdr:nvSpPr>
        <xdr:cNvPr id="7" name="TextBox 6">
          <a:extLst>
            <a:ext uri="{FF2B5EF4-FFF2-40B4-BE49-F238E27FC236}">
              <a16:creationId xmlns:a16="http://schemas.microsoft.com/office/drawing/2014/main" id="{34BD10F2-383D-4CF2-B5AF-DEB5F5D6312F}"/>
            </a:ext>
          </a:extLst>
        </xdr:cNvPr>
        <xdr:cNvSpPr txBox="1"/>
      </xdr:nvSpPr>
      <xdr:spPr>
        <a:xfrm>
          <a:off x="1914940"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11</xdr:row>
      <xdr:rowOff>0</xdr:rowOff>
    </xdr:from>
    <xdr:ext cx="184731" cy="264560"/>
    <xdr:sp macro="" textlink="">
      <xdr:nvSpPr>
        <xdr:cNvPr id="8" name="TextBox 7">
          <a:extLst>
            <a:ext uri="{FF2B5EF4-FFF2-40B4-BE49-F238E27FC236}">
              <a16:creationId xmlns:a16="http://schemas.microsoft.com/office/drawing/2014/main" id="{295047CC-7E61-46BF-8A25-7B9F9973ACF5}"/>
            </a:ext>
          </a:extLst>
        </xdr:cNvPr>
        <xdr:cNvSpPr txBox="1"/>
      </xdr:nvSpPr>
      <xdr:spPr>
        <a:xfrm>
          <a:off x="1914940"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11</xdr:row>
      <xdr:rowOff>0</xdr:rowOff>
    </xdr:from>
    <xdr:ext cx="184731" cy="264560"/>
    <xdr:sp macro="" textlink="">
      <xdr:nvSpPr>
        <xdr:cNvPr id="9" name="TextBox 8">
          <a:extLst>
            <a:ext uri="{FF2B5EF4-FFF2-40B4-BE49-F238E27FC236}">
              <a16:creationId xmlns:a16="http://schemas.microsoft.com/office/drawing/2014/main" id="{15C84669-18DA-4B66-AF3C-672BDFC77D7C}"/>
            </a:ext>
          </a:extLst>
        </xdr:cNvPr>
        <xdr:cNvSpPr txBox="1"/>
      </xdr:nvSpPr>
      <xdr:spPr>
        <a:xfrm>
          <a:off x="1914940"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11</xdr:row>
      <xdr:rowOff>0</xdr:rowOff>
    </xdr:from>
    <xdr:ext cx="184731" cy="264560"/>
    <xdr:sp macro="" textlink="">
      <xdr:nvSpPr>
        <xdr:cNvPr id="10" name="TextBox 9">
          <a:extLst>
            <a:ext uri="{FF2B5EF4-FFF2-40B4-BE49-F238E27FC236}">
              <a16:creationId xmlns:a16="http://schemas.microsoft.com/office/drawing/2014/main" id="{C0A98228-374E-4E23-A4B2-4A4CD07FBA69}"/>
            </a:ext>
          </a:extLst>
        </xdr:cNvPr>
        <xdr:cNvSpPr txBox="1"/>
      </xdr:nvSpPr>
      <xdr:spPr>
        <a:xfrm>
          <a:off x="991015"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11</xdr:row>
      <xdr:rowOff>0</xdr:rowOff>
    </xdr:from>
    <xdr:ext cx="184731" cy="264560"/>
    <xdr:sp macro="" textlink="">
      <xdr:nvSpPr>
        <xdr:cNvPr id="11" name="TextBox 10">
          <a:extLst>
            <a:ext uri="{FF2B5EF4-FFF2-40B4-BE49-F238E27FC236}">
              <a16:creationId xmlns:a16="http://schemas.microsoft.com/office/drawing/2014/main" id="{0D8DEF85-55A7-4312-B1B4-226C46831FE2}"/>
            </a:ext>
          </a:extLst>
        </xdr:cNvPr>
        <xdr:cNvSpPr txBox="1"/>
      </xdr:nvSpPr>
      <xdr:spPr>
        <a:xfrm>
          <a:off x="991015"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11</xdr:row>
      <xdr:rowOff>0</xdr:rowOff>
    </xdr:from>
    <xdr:ext cx="184731" cy="264560"/>
    <xdr:sp macro="" textlink="">
      <xdr:nvSpPr>
        <xdr:cNvPr id="12" name="TextBox 11">
          <a:extLst>
            <a:ext uri="{FF2B5EF4-FFF2-40B4-BE49-F238E27FC236}">
              <a16:creationId xmlns:a16="http://schemas.microsoft.com/office/drawing/2014/main" id="{969F56C5-AA13-4DA5-8EBF-CDD8F598575E}"/>
            </a:ext>
          </a:extLst>
        </xdr:cNvPr>
        <xdr:cNvSpPr txBox="1"/>
      </xdr:nvSpPr>
      <xdr:spPr>
        <a:xfrm>
          <a:off x="991015"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11</xdr:row>
      <xdr:rowOff>0</xdr:rowOff>
    </xdr:from>
    <xdr:ext cx="184731" cy="264560"/>
    <xdr:sp macro="" textlink="">
      <xdr:nvSpPr>
        <xdr:cNvPr id="13" name="TextBox 12">
          <a:extLst>
            <a:ext uri="{FF2B5EF4-FFF2-40B4-BE49-F238E27FC236}">
              <a16:creationId xmlns:a16="http://schemas.microsoft.com/office/drawing/2014/main" id="{785C09F3-AC33-4EB5-85F8-E06E16D5C8B8}"/>
            </a:ext>
          </a:extLst>
        </xdr:cNvPr>
        <xdr:cNvSpPr txBox="1"/>
      </xdr:nvSpPr>
      <xdr:spPr>
        <a:xfrm>
          <a:off x="991015"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11</xdr:row>
      <xdr:rowOff>0</xdr:rowOff>
    </xdr:from>
    <xdr:ext cx="184731" cy="264560"/>
    <xdr:sp macro="" textlink="">
      <xdr:nvSpPr>
        <xdr:cNvPr id="14" name="TextBox 13">
          <a:extLst>
            <a:ext uri="{FF2B5EF4-FFF2-40B4-BE49-F238E27FC236}">
              <a16:creationId xmlns:a16="http://schemas.microsoft.com/office/drawing/2014/main" id="{63154081-8FB7-428B-8067-BFBF475B447B}"/>
            </a:ext>
          </a:extLst>
        </xdr:cNvPr>
        <xdr:cNvSpPr txBox="1"/>
      </xdr:nvSpPr>
      <xdr:spPr>
        <a:xfrm>
          <a:off x="1686340"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11</xdr:row>
      <xdr:rowOff>0</xdr:rowOff>
    </xdr:from>
    <xdr:ext cx="184731" cy="264560"/>
    <xdr:sp macro="" textlink="">
      <xdr:nvSpPr>
        <xdr:cNvPr id="15" name="TextBox 14">
          <a:extLst>
            <a:ext uri="{FF2B5EF4-FFF2-40B4-BE49-F238E27FC236}">
              <a16:creationId xmlns:a16="http://schemas.microsoft.com/office/drawing/2014/main" id="{34BD10F2-383D-4CF2-B5AF-DEB5F5D6312F}"/>
            </a:ext>
          </a:extLst>
        </xdr:cNvPr>
        <xdr:cNvSpPr txBox="1"/>
      </xdr:nvSpPr>
      <xdr:spPr>
        <a:xfrm>
          <a:off x="1686340"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11</xdr:row>
      <xdr:rowOff>0</xdr:rowOff>
    </xdr:from>
    <xdr:ext cx="184731" cy="264560"/>
    <xdr:sp macro="" textlink="">
      <xdr:nvSpPr>
        <xdr:cNvPr id="16" name="TextBox 15">
          <a:extLst>
            <a:ext uri="{FF2B5EF4-FFF2-40B4-BE49-F238E27FC236}">
              <a16:creationId xmlns:a16="http://schemas.microsoft.com/office/drawing/2014/main" id="{295047CC-7E61-46BF-8A25-7B9F9973ACF5}"/>
            </a:ext>
          </a:extLst>
        </xdr:cNvPr>
        <xdr:cNvSpPr txBox="1"/>
      </xdr:nvSpPr>
      <xdr:spPr>
        <a:xfrm>
          <a:off x="1686340"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6</xdr:row>
      <xdr:rowOff>0</xdr:rowOff>
    </xdr:from>
    <xdr:ext cx="184731" cy="264560"/>
    <xdr:sp macro="" textlink="">
      <xdr:nvSpPr>
        <xdr:cNvPr id="18" name="TextBox 17">
          <a:extLst>
            <a:ext uri="{FF2B5EF4-FFF2-40B4-BE49-F238E27FC236}">
              <a16:creationId xmlns:a16="http://schemas.microsoft.com/office/drawing/2014/main" id="{00000000-0008-0000-0000-000002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6</xdr:row>
      <xdr:rowOff>0</xdr:rowOff>
    </xdr:from>
    <xdr:ext cx="184731" cy="264560"/>
    <xdr:sp macro="" textlink="">
      <xdr:nvSpPr>
        <xdr:cNvPr id="22" name="TextBox 21">
          <a:extLst>
            <a:ext uri="{FF2B5EF4-FFF2-40B4-BE49-F238E27FC236}">
              <a16:creationId xmlns:a16="http://schemas.microsoft.com/office/drawing/2014/main" id="{00000000-0008-0000-0000-000002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6</xdr:row>
      <xdr:rowOff>0</xdr:rowOff>
    </xdr:from>
    <xdr:ext cx="184731" cy="264560"/>
    <xdr:sp macro="" textlink="">
      <xdr:nvSpPr>
        <xdr:cNvPr id="23" name="TextBox 22">
          <a:extLst>
            <a:ext uri="{FF2B5EF4-FFF2-40B4-BE49-F238E27FC236}">
              <a16:creationId xmlns:a16="http://schemas.microsoft.com/office/drawing/2014/main" id="{00000000-0008-0000-0000-000003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6</xdr:row>
      <xdr:rowOff>0</xdr:rowOff>
    </xdr:from>
    <xdr:ext cx="184731" cy="264560"/>
    <xdr:sp macro="" textlink="">
      <xdr:nvSpPr>
        <xdr:cNvPr id="24" name="TextBox 23">
          <a:extLst>
            <a:ext uri="{FF2B5EF4-FFF2-40B4-BE49-F238E27FC236}">
              <a16:creationId xmlns:a16="http://schemas.microsoft.com/office/drawing/2014/main" id="{00000000-0008-0000-0000-000004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6</xdr:row>
      <xdr:rowOff>0</xdr:rowOff>
    </xdr:from>
    <xdr:ext cx="184731" cy="264560"/>
    <xdr:sp macro="" textlink="">
      <xdr:nvSpPr>
        <xdr:cNvPr id="25" name="TextBox 24">
          <a:extLst>
            <a:ext uri="{FF2B5EF4-FFF2-40B4-BE49-F238E27FC236}">
              <a16:creationId xmlns:a16="http://schemas.microsoft.com/office/drawing/2014/main" id="{00000000-0008-0000-0000-000005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6</xdr:row>
      <xdr:rowOff>0</xdr:rowOff>
    </xdr:from>
    <xdr:ext cx="184731" cy="264560"/>
    <xdr:sp macro="" textlink="">
      <xdr:nvSpPr>
        <xdr:cNvPr id="26" name="TextBox 25">
          <a:extLst>
            <a:ext uri="{FF2B5EF4-FFF2-40B4-BE49-F238E27FC236}">
              <a16:creationId xmlns:a16="http://schemas.microsoft.com/office/drawing/2014/main" id="{00000000-0008-0000-0000-000002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6</xdr:row>
      <xdr:rowOff>0</xdr:rowOff>
    </xdr:from>
    <xdr:ext cx="184731" cy="264560"/>
    <xdr:sp macro="" textlink="">
      <xdr:nvSpPr>
        <xdr:cNvPr id="27" name="TextBox 26">
          <a:extLst>
            <a:ext uri="{FF2B5EF4-FFF2-40B4-BE49-F238E27FC236}">
              <a16:creationId xmlns:a16="http://schemas.microsoft.com/office/drawing/2014/main" id="{00000000-0008-0000-0000-000003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6</xdr:row>
      <xdr:rowOff>0</xdr:rowOff>
    </xdr:from>
    <xdr:ext cx="184731" cy="264560"/>
    <xdr:sp macro="" textlink="">
      <xdr:nvSpPr>
        <xdr:cNvPr id="28" name="TextBox 27">
          <a:extLst>
            <a:ext uri="{FF2B5EF4-FFF2-40B4-BE49-F238E27FC236}">
              <a16:creationId xmlns:a16="http://schemas.microsoft.com/office/drawing/2014/main" id="{00000000-0008-0000-0000-000004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6</xdr:row>
      <xdr:rowOff>0</xdr:rowOff>
    </xdr:from>
    <xdr:ext cx="184731" cy="264560"/>
    <xdr:sp macro="" textlink="">
      <xdr:nvSpPr>
        <xdr:cNvPr id="29" name="TextBox 28">
          <a:extLst>
            <a:ext uri="{FF2B5EF4-FFF2-40B4-BE49-F238E27FC236}">
              <a16:creationId xmlns:a16="http://schemas.microsoft.com/office/drawing/2014/main" id="{00000000-0008-0000-0000-000005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8"/>
  <sheetViews>
    <sheetView tabSelected="1" zoomScale="70" zoomScaleNormal="70" zoomScalePageLayoutView="40" workbookViewId="0">
      <selection activeCell="F9" sqref="F9:H9"/>
    </sheetView>
  </sheetViews>
  <sheetFormatPr defaultRowHeight="18" x14ac:dyDescent="0.25"/>
  <cols>
    <col min="1" max="1" width="6.42578125" style="45" customWidth="1"/>
    <col min="2" max="2" width="18.28515625" style="46" customWidth="1"/>
    <col min="3" max="3" width="24.42578125" style="45" customWidth="1"/>
    <col min="4" max="4" width="126.5703125" style="46" customWidth="1"/>
    <col min="5" max="5" width="13.140625" style="45" customWidth="1"/>
    <col min="6" max="6" width="27.5703125" style="47" customWidth="1"/>
    <col min="7" max="7" width="93.5703125" style="46" customWidth="1"/>
    <col min="8" max="8" width="24.5703125" style="45" customWidth="1"/>
    <col min="9" max="9" width="9.140625" style="45"/>
    <col min="10" max="10" width="16.42578125" style="45" customWidth="1"/>
    <col min="11" max="11" width="9.140625" style="45"/>
    <col min="12" max="12" width="12.140625" style="45" customWidth="1"/>
    <col min="13" max="16384" width="9.140625" style="45"/>
  </cols>
  <sheetData>
    <row r="1" spans="1:16" s="40" customFormat="1" ht="86.25" x14ac:dyDescent="0.25">
      <c r="A1" s="39" t="s">
        <v>680</v>
      </c>
      <c r="B1" s="39" t="s">
        <v>681</v>
      </c>
      <c r="C1" s="39" t="s">
        <v>682</v>
      </c>
      <c r="D1" s="39" t="s">
        <v>684</v>
      </c>
      <c r="E1" s="39" t="s">
        <v>683</v>
      </c>
      <c r="F1" s="34" t="s">
        <v>690</v>
      </c>
      <c r="G1" s="34" t="s">
        <v>691</v>
      </c>
      <c r="H1" s="34" t="s">
        <v>692</v>
      </c>
    </row>
    <row r="2" spans="1:16" s="40" customFormat="1" ht="69" x14ac:dyDescent="0.25">
      <c r="A2" s="41">
        <v>1</v>
      </c>
      <c r="B2" s="41">
        <v>33691162</v>
      </c>
      <c r="C2" s="41" t="s">
        <v>688</v>
      </c>
      <c r="D2" s="42" t="s">
        <v>699</v>
      </c>
      <c r="E2" s="42" t="s">
        <v>5</v>
      </c>
      <c r="F2" s="36" t="s">
        <v>693</v>
      </c>
      <c r="G2" s="36" t="s">
        <v>703</v>
      </c>
      <c r="H2" s="35" t="s">
        <v>698</v>
      </c>
      <c r="I2" s="43"/>
      <c r="J2" s="43"/>
      <c r="K2" s="43"/>
      <c r="L2" s="43"/>
      <c r="M2" s="43"/>
      <c r="N2" s="43"/>
      <c r="O2" s="43"/>
      <c r="P2" s="43"/>
    </row>
    <row r="3" spans="1:16" s="40" customFormat="1" ht="57" customHeight="1" x14ac:dyDescent="0.25">
      <c r="A3" s="41">
        <v>2</v>
      </c>
      <c r="B3" s="41">
        <v>33691162</v>
      </c>
      <c r="C3" s="41" t="s">
        <v>687</v>
      </c>
      <c r="D3" s="41" t="s">
        <v>710</v>
      </c>
      <c r="E3" s="41" t="s">
        <v>5</v>
      </c>
      <c r="F3" s="36" t="s">
        <v>697</v>
      </c>
      <c r="G3" s="36" t="s">
        <v>704</v>
      </c>
      <c r="H3" s="35" t="s">
        <v>698</v>
      </c>
      <c r="I3" s="43"/>
      <c r="J3" s="43"/>
      <c r="K3" s="43"/>
      <c r="L3" s="43"/>
      <c r="M3" s="43"/>
      <c r="N3" s="43"/>
      <c r="O3" s="43"/>
      <c r="P3" s="43"/>
    </row>
    <row r="4" spans="1:16" s="40" customFormat="1" ht="69" x14ac:dyDescent="0.25">
      <c r="A4" s="41">
        <v>3</v>
      </c>
      <c r="B4" s="41">
        <v>33191310</v>
      </c>
      <c r="C4" s="41" t="s">
        <v>686</v>
      </c>
      <c r="D4" s="41" t="s">
        <v>700</v>
      </c>
      <c r="E4" s="41" t="s">
        <v>5</v>
      </c>
      <c r="F4" s="36" t="s">
        <v>694</v>
      </c>
      <c r="G4" s="36" t="s">
        <v>705</v>
      </c>
      <c r="H4" s="35" t="s">
        <v>698</v>
      </c>
      <c r="I4" s="43"/>
      <c r="J4" s="43"/>
      <c r="K4" s="43"/>
      <c r="L4" s="43"/>
      <c r="M4" s="43"/>
      <c r="N4" s="43"/>
      <c r="O4" s="43"/>
      <c r="P4" s="43"/>
    </row>
    <row r="5" spans="1:16" s="44" customFormat="1" ht="34.5" x14ac:dyDescent="0.25">
      <c r="A5" s="41">
        <v>4</v>
      </c>
      <c r="B5" s="41">
        <v>33141211</v>
      </c>
      <c r="C5" s="41" t="s">
        <v>685</v>
      </c>
      <c r="D5" s="41" t="s">
        <v>701</v>
      </c>
      <c r="E5" s="41" t="s">
        <v>5</v>
      </c>
      <c r="F5" s="36" t="s">
        <v>695</v>
      </c>
      <c r="G5" s="36" t="s">
        <v>706</v>
      </c>
      <c r="H5" s="35" t="s">
        <v>698</v>
      </c>
      <c r="I5" s="43"/>
      <c r="J5" s="43"/>
      <c r="K5" s="43"/>
      <c r="L5" s="43"/>
      <c r="M5" s="43"/>
      <c r="N5" s="43"/>
      <c r="O5" s="43"/>
      <c r="P5" s="43"/>
    </row>
    <row r="6" spans="1:16" s="44" customFormat="1" ht="51.75" x14ac:dyDescent="0.25">
      <c r="A6" s="41">
        <v>5</v>
      </c>
      <c r="B6" s="41">
        <v>38431720</v>
      </c>
      <c r="C6" s="41" t="s">
        <v>689</v>
      </c>
      <c r="D6" s="41" t="s">
        <v>711</v>
      </c>
      <c r="E6" s="41" t="s">
        <v>5</v>
      </c>
      <c r="F6" s="36" t="s">
        <v>696</v>
      </c>
      <c r="G6" s="36" t="s">
        <v>712</v>
      </c>
      <c r="H6" s="35" t="s">
        <v>698</v>
      </c>
      <c r="I6" s="43"/>
      <c r="J6" s="43"/>
      <c r="K6" s="43"/>
      <c r="L6" s="43"/>
      <c r="M6" s="43"/>
      <c r="N6" s="43"/>
      <c r="O6" s="43"/>
      <c r="P6" s="43"/>
    </row>
    <row r="7" spans="1:16" ht="84" customHeight="1" x14ac:dyDescent="0.25">
      <c r="A7" s="49" t="s">
        <v>717</v>
      </c>
      <c r="B7" s="49"/>
      <c r="C7" s="49"/>
      <c r="D7" s="49"/>
      <c r="E7" s="49"/>
      <c r="F7" s="48" t="s">
        <v>718</v>
      </c>
      <c r="G7" s="48"/>
      <c r="H7" s="48"/>
      <c r="I7" s="37"/>
      <c r="J7" s="37"/>
      <c r="K7" s="37"/>
      <c r="L7" s="37"/>
      <c r="M7" s="37"/>
    </row>
    <row r="8" spans="1:16" ht="39.950000000000003" customHeight="1" x14ac:dyDescent="0.25">
      <c r="A8" s="49" t="s">
        <v>713</v>
      </c>
      <c r="B8" s="49"/>
      <c r="C8" s="49"/>
      <c r="D8" s="49"/>
      <c r="E8" s="49"/>
      <c r="F8" s="48" t="s">
        <v>716</v>
      </c>
      <c r="G8" s="48"/>
      <c r="H8" s="48"/>
      <c r="I8" s="37"/>
      <c r="J8" s="37"/>
      <c r="K8" s="37"/>
      <c r="L8" s="37"/>
      <c r="M8" s="37"/>
    </row>
    <row r="9" spans="1:16" ht="138.75" customHeight="1" x14ac:dyDescent="0.25">
      <c r="A9" s="49" t="s">
        <v>719</v>
      </c>
      <c r="B9" s="49"/>
      <c r="C9" s="49"/>
      <c r="D9" s="49"/>
      <c r="E9" s="49"/>
      <c r="F9" s="48" t="s">
        <v>720</v>
      </c>
      <c r="G9" s="48"/>
      <c r="H9" s="48"/>
      <c r="I9" s="37"/>
      <c r="J9" s="37"/>
      <c r="K9" s="37"/>
      <c r="L9" s="37"/>
      <c r="M9" s="37"/>
    </row>
    <row r="10" spans="1:16" ht="81.75" customHeight="1" x14ac:dyDescent="0.25">
      <c r="A10" s="49" t="s">
        <v>714</v>
      </c>
      <c r="B10" s="49"/>
      <c r="C10" s="49"/>
      <c r="D10" s="49"/>
      <c r="E10" s="49"/>
      <c r="F10" s="48" t="s">
        <v>715</v>
      </c>
      <c r="G10" s="48"/>
      <c r="H10" s="48"/>
      <c r="I10" s="38"/>
      <c r="J10" s="38"/>
      <c r="K10" s="38"/>
      <c r="L10" s="38"/>
      <c r="M10" s="38"/>
    </row>
    <row r="11" spans="1:16" ht="42.75" customHeight="1" x14ac:dyDescent="0.25">
      <c r="A11" s="49" t="s">
        <v>702</v>
      </c>
      <c r="B11" s="49"/>
      <c r="C11" s="49"/>
      <c r="D11" s="49"/>
      <c r="E11" s="49"/>
      <c r="F11" s="48" t="s">
        <v>707</v>
      </c>
      <c r="G11" s="48"/>
      <c r="H11" s="48"/>
      <c r="I11" s="37"/>
      <c r="J11" s="37"/>
      <c r="K11" s="37"/>
      <c r="L11" s="37"/>
      <c r="M11" s="37"/>
    </row>
    <row r="12" spans="1:16" s="40" customFormat="1" ht="47.25" customHeight="1" x14ac:dyDescent="0.25">
      <c r="A12" s="49" t="s">
        <v>708</v>
      </c>
      <c r="B12" s="49"/>
      <c r="C12" s="49"/>
      <c r="D12" s="49"/>
      <c r="E12" s="49"/>
      <c r="F12" s="48" t="s">
        <v>709</v>
      </c>
      <c r="G12" s="48"/>
      <c r="H12" s="48"/>
      <c r="I12" s="37"/>
      <c r="J12" s="37"/>
      <c r="K12" s="37"/>
      <c r="L12" s="37"/>
      <c r="M12" s="37"/>
    </row>
    <row r="13" spans="1:16" s="40" customFormat="1" ht="27" customHeight="1" x14ac:dyDescent="0.25"/>
    <row r="14" spans="1:16" s="40" customFormat="1" ht="15.75" x14ac:dyDescent="0.25"/>
    <row r="15" spans="1:16" s="40" customFormat="1" ht="27.75" customHeight="1" x14ac:dyDescent="0.25"/>
    <row r="16" spans="1:16" s="40" customFormat="1" ht="42" customHeight="1" x14ac:dyDescent="0.25"/>
    <row r="17" s="45" customFormat="1" ht="43.5" customHeight="1" x14ac:dyDescent="0.25"/>
    <row r="18" s="45" customFormat="1" ht="40.5" customHeight="1" x14ac:dyDescent="0.25"/>
  </sheetData>
  <mergeCells count="12">
    <mergeCell ref="F12:H12"/>
    <mergeCell ref="A11:E11"/>
    <mergeCell ref="A12:E12"/>
    <mergeCell ref="A7:E7"/>
    <mergeCell ref="A8:E8"/>
    <mergeCell ref="A9:E9"/>
    <mergeCell ref="A10:E10"/>
    <mergeCell ref="F7:H7"/>
    <mergeCell ref="F8:H8"/>
    <mergeCell ref="F9:H9"/>
    <mergeCell ref="F10:H10"/>
    <mergeCell ref="F11:H11"/>
  </mergeCells>
  <pageMargins left="0" right="0" top="0" bottom="0" header="0" footer="0"/>
  <pageSetup paperSize="9" scale="54" orientation="landscape" r:id="rId1"/>
  <rowBreaks count="1" manualBreakCount="1">
    <brk id="4"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dimension ref="A1:W157"/>
  <sheetViews>
    <sheetView workbookViewId="0">
      <selection activeCell="E15" sqref="E15"/>
    </sheetView>
  </sheetViews>
  <sheetFormatPr defaultRowHeight="15" x14ac:dyDescent="0.3"/>
  <cols>
    <col min="1" max="1" width="4.7109375" style="1" customWidth="1"/>
    <col min="2" max="2" width="10.140625" style="1" hidden="1" customWidth="1"/>
    <col min="3" max="3" width="26.42578125" style="1" customWidth="1"/>
    <col min="4" max="4" width="7" style="2" hidden="1" customWidth="1"/>
    <col min="5" max="5" width="67.5703125" style="2" customWidth="1"/>
    <col min="6" max="6" width="9.140625" style="1"/>
    <col min="7" max="7" width="9.85546875" style="6" bestFit="1" customWidth="1"/>
    <col min="8" max="8" width="9.28515625" style="2" bestFit="1" customWidth="1"/>
    <col min="9" max="9" width="14.5703125" style="1" customWidth="1"/>
    <col min="10" max="10" width="15.140625" style="1" customWidth="1"/>
    <col min="11" max="11" width="17.28515625" style="22" hidden="1" customWidth="1"/>
    <col min="12" max="12" width="57.5703125" style="22" hidden="1" customWidth="1"/>
    <col min="13" max="13" width="3.85546875" style="22" hidden="1" customWidth="1"/>
    <col min="14" max="14" width="9" style="22" hidden="1" customWidth="1"/>
    <col min="15" max="16" width="0" style="1" hidden="1" customWidth="1"/>
    <col min="17" max="17" width="9.28515625" style="1" hidden="1" customWidth="1"/>
    <col min="18" max="18" width="16" style="1" hidden="1" customWidth="1"/>
    <col min="19" max="19" width="12.140625" style="1" hidden="1" customWidth="1"/>
    <col min="20" max="20" width="17.28515625" style="1" hidden="1" customWidth="1"/>
    <col min="21" max="21" width="0" style="1" hidden="1" customWidth="1"/>
    <col min="22" max="22" width="13.42578125" style="1" hidden="1" customWidth="1"/>
    <col min="23" max="23" width="13.42578125" style="1" bestFit="1" customWidth="1"/>
    <col min="24" max="16384" width="9.140625" style="1"/>
  </cols>
  <sheetData>
    <row r="1" spans="1:22" ht="102" x14ac:dyDescent="0.3">
      <c r="A1" s="8" t="s">
        <v>661</v>
      </c>
      <c r="B1" s="8" t="s">
        <v>653</v>
      </c>
      <c r="C1" s="8" t="s">
        <v>654</v>
      </c>
      <c r="D1" s="8" t="s">
        <v>0</v>
      </c>
      <c r="E1" s="8" t="s">
        <v>655</v>
      </c>
      <c r="F1" s="8" t="s">
        <v>1</v>
      </c>
      <c r="G1" s="9" t="s">
        <v>2</v>
      </c>
      <c r="H1" s="8" t="s">
        <v>656</v>
      </c>
      <c r="I1" s="8" t="s">
        <v>657</v>
      </c>
      <c r="J1" s="8" t="s">
        <v>658</v>
      </c>
      <c r="Q1" s="25" t="s">
        <v>674</v>
      </c>
      <c r="R1" s="25" t="s">
        <v>675</v>
      </c>
      <c r="S1" s="25" t="s">
        <v>676</v>
      </c>
      <c r="T1" s="25" t="s">
        <v>677</v>
      </c>
    </row>
    <row r="2" spans="1:22" ht="101.25" hidden="1" customHeight="1" x14ac:dyDescent="0.3">
      <c r="A2" s="5">
        <v>3</v>
      </c>
      <c r="B2" s="4">
        <v>33651112</v>
      </c>
      <c r="C2" s="26" t="s">
        <v>8</v>
      </c>
      <c r="D2" s="5" t="s">
        <v>4</v>
      </c>
      <c r="E2" s="15" t="s">
        <v>9</v>
      </c>
      <c r="F2" s="5" t="s">
        <v>5</v>
      </c>
      <c r="G2" s="7">
        <v>1650</v>
      </c>
      <c r="H2" s="5">
        <v>170</v>
      </c>
      <c r="I2" s="4">
        <v>200</v>
      </c>
      <c r="J2" s="7">
        <f t="shared" ref="J2:J33" si="0">I2*G2</f>
        <v>330000</v>
      </c>
      <c r="K2" s="23" t="s">
        <v>10</v>
      </c>
      <c r="L2" s="23" t="s">
        <v>11</v>
      </c>
      <c r="M2" s="23" t="s">
        <v>6</v>
      </c>
      <c r="Q2" s="24">
        <v>0</v>
      </c>
      <c r="R2" s="24">
        <f t="shared" ref="R2:R33" si="1">Q2*G2</f>
        <v>0</v>
      </c>
      <c r="S2" s="24">
        <v>200</v>
      </c>
      <c r="T2" s="24">
        <f t="shared" ref="T2:T33" si="2">S2*G2</f>
        <v>330000</v>
      </c>
      <c r="V2" s="1">
        <f t="shared" ref="V2:V65" si="3">I2-Q2-S2</f>
        <v>0</v>
      </c>
    </row>
    <row r="3" spans="1:22" ht="101.25" hidden="1" customHeight="1" x14ac:dyDescent="0.3">
      <c r="A3" s="5">
        <v>5</v>
      </c>
      <c r="B3" s="4">
        <v>33611120</v>
      </c>
      <c r="C3" s="26" t="s">
        <v>13</v>
      </c>
      <c r="D3" s="5" t="s">
        <v>4</v>
      </c>
      <c r="E3" s="15" t="s">
        <v>14</v>
      </c>
      <c r="F3" s="5" t="s">
        <v>5</v>
      </c>
      <c r="G3" s="7">
        <v>356</v>
      </c>
      <c r="H3" s="5">
        <v>6750</v>
      </c>
      <c r="I3" s="4">
        <v>3000</v>
      </c>
      <c r="J3" s="7">
        <f t="shared" si="0"/>
        <v>1068000</v>
      </c>
      <c r="K3" s="23" t="s">
        <v>15</v>
      </c>
      <c r="L3" s="23" t="s">
        <v>16</v>
      </c>
      <c r="M3" s="23" t="s">
        <v>6</v>
      </c>
      <c r="N3" s="22" t="s">
        <v>17</v>
      </c>
      <c r="Q3" s="24">
        <v>0</v>
      </c>
      <c r="R3" s="24">
        <f t="shared" si="1"/>
        <v>0</v>
      </c>
      <c r="S3" s="24">
        <v>3000</v>
      </c>
      <c r="T3" s="24">
        <f t="shared" si="2"/>
        <v>1068000</v>
      </c>
      <c r="V3" s="1">
        <f t="shared" si="3"/>
        <v>0</v>
      </c>
    </row>
    <row r="4" spans="1:22" ht="101.25" hidden="1" customHeight="1" x14ac:dyDescent="0.3">
      <c r="A4" s="5">
        <v>6</v>
      </c>
      <c r="B4" s="4">
        <v>33651212</v>
      </c>
      <c r="C4" s="26" t="s">
        <v>18</v>
      </c>
      <c r="D4" s="5" t="s">
        <v>4</v>
      </c>
      <c r="E4" s="15" t="s">
        <v>662</v>
      </c>
      <c r="F4" s="5" t="s">
        <v>5</v>
      </c>
      <c r="G4" s="7">
        <v>3000</v>
      </c>
      <c r="H4" s="5">
        <v>50</v>
      </c>
      <c r="I4" s="4">
        <v>100</v>
      </c>
      <c r="J4" s="7">
        <f t="shared" si="0"/>
        <v>300000</v>
      </c>
      <c r="K4" s="23"/>
      <c r="L4" s="23"/>
      <c r="M4" s="23"/>
      <c r="Q4" s="24">
        <v>100</v>
      </c>
      <c r="R4" s="24">
        <f t="shared" si="1"/>
        <v>300000</v>
      </c>
      <c r="S4" s="24">
        <v>0</v>
      </c>
      <c r="T4" s="24">
        <f t="shared" si="2"/>
        <v>0</v>
      </c>
      <c r="V4" s="1">
        <f t="shared" si="3"/>
        <v>0</v>
      </c>
    </row>
    <row r="5" spans="1:22" ht="101.25" hidden="1" customHeight="1" x14ac:dyDescent="0.3">
      <c r="A5" s="5">
        <v>7</v>
      </c>
      <c r="B5" s="4">
        <v>33691176</v>
      </c>
      <c r="C5" s="26" t="s">
        <v>19</v>
      </c>
      <c r="D5" s="5" t="s">
        <v>4</v>
      </c>
      <c r="E5" s="15" t="s">
        <v>663</v>
      </c>
      <c r="F5" s="5" t="s">
        <v>5</v>
      </c>
      <c r="G5" s="7">
        <v>840</v>
      </c>
      <c r="H5" s="5">
        <v>700</v>
      </c>
      <c r="I5" s="4">
        <v>700</v>
      </c>
      <c r="J5" s="7">
        <f t="shared" si="0"/>
        <v>588000</v>
      </c>
      <c r="K5" s="23"/>
      <c r="L5" s="23"/>
      <c r="M5" s="23"/>
      <c r="Q5" s="24">
        <v>650</v>
      </c>
      <c r="R5" s="24">
        <f t="shared" si="1"/>
        <v>546000</v>
      </c>
      <c r="S5" s="24">
        <v>50</v>
      </c>
      <c r="T5" s="24">
        <f t="shared" si="2"/>
        <v>42000</v>
      </c>
      <c r="V5" s="1">
        <f t="shared" si="3"/>
        <v>0</v>
      </c>
    </row>
    <row r="6" spans="1:22" ht="101.25" hidden="1" customHeight="1" x14ac:dyDescent="0.3">
      <c r="A6" s="5">
        <v>10</v>
      </c>
      <c r="B6" s="4">
        <v>33661159</v>
      </c>
      <c r="C6" s="26" t="s">
        <v>22</v>
      </c>
      <c r="D6" s="5" t="s">
        <v>4</v>
      </c>
      <c r="E6" s="15" t="s">
        <v>23</v>
      </c>
      <c r="F6" s="5" t="s">
        <v>5</v>
      </c>
      <c r="G6" s="7">
        <v>92</v>
      </c>
      <c r="H6" s="5">
        <v>100</v>
      </c>
      <c r="I6" s="4">
        <v>150</v>
      </c>
      <c r="J6" s="7">
        <f t="shared" si="0"/>
        <v>13800</v>
      </c>
      <c r="K6" s="23" t="s">
        <v>24</v>
      </c>
      <c r="L6" s="23" t="s">
        <v>25</v>
      </c>
      <c r="M6" s="23" t="s">
        <v>6</v>
      </c>
      <c r="Q6" s="24">
        <v>150</v>
      </c>
      <c r="R6" s="24">
        <f t="shared" si="1"/>
        <v>13800</v>
      </c>
      <c r="S6" s="24">
        <v>0</v>
      </c>
      <c r="T6" s="24">
        <f t="shared" si="2"/>
        <v>0</v>
      </c>
      <c r="V6" s="1">
        <f t="shared" si="3"/>
        <v>0</v>
      </c>
    </row>
    <row r="7" spans="1:22" ht="101.25" hidden="1" customHeight="1" x14ac:dyDescent="0.3">
      <c r="A7" s="5">
        <v>11</v>
      </c>
      <c r="B7" s="4">
        <v>33671135</v>
      </c>
      <c r="C7" s="26" t="s">
        <v>26</v>
      </c>
      <c r="D7" s="5" t="s">
        <v>4</v>
      </c>
      <c r="E7" s="15" t="s">
        <v>27</v>
      </c>
      <c r="F7" s="5" t="s">
        <v>5</v>
      </c>
      <c r="G7" s="7">
        <v>86</v>
      </c>
      <c r="H7" s="5">
        <v>400</v>
      </c>
      <c r="I7" s="4">
        <v>400</v>
      </c>
      <c r="J7" s="7">
        <f t="shared" si="0"/>
        <v>34400</v>
      </c>
      <c r="K7" s="23" t="s">
        <v>28</v>
      </c>
      <c r="L7" s="23" t="s">
        <v>29</v>
      </c>
      <c r="M7" s="23" t="s">
        <v>6</v>
      </c>
      <c r="Q7" s="24">
        <v>400</v>
      </c>
      <c r="R7" s="24">
        <f t="shared" si="1"/>
        <v>34400</v>
      </c>
      <c r="S7" s="24">
        <v>0</v>
      </c>
      <c r="T7" s="24">
        <f t="shared" si="2"/>
        <v>0</v>
      </c>
      <c r="V7" s="1">
        <f t="shared" si="3"/>
        <v>0</v>
      </c>
    </row>
    <row r="8" spans="1:22" ht="101.25" hidden="1" customHeight="1" x14ac:dyDescent="0.3">
      <c r="A8" s="5">
        <v>13</v>
      </c>
      <c r="B8" s="4">
        <v>33691176</v>
      </c>
      <c r="C8" s="26" t="s">
        <v>31</v>
      </c>
      <c r="D8" s="5" t="s">
        <v>4</v>
      </c>
      <c r="E8" s="15" t="s">
        <v>32</v>
      </c>
      <c r="F8" s="5" t="s">
        <v>5</v>
      </c>
      <c r="G8" s="7">
        <v>90000</v>
      </c>
      <c r="H8" s="5">
        <v>1</v>
      </c>
      <c r="I8" s="4">
        <v>1</v>
      </c>
      <c r="J8" s="7">
        <f t="shared" si="0"/>
        <v>90000</v>
      </c>
      <c r="K8" s="23" t="s">
        <v>33</v>
      </c>
      <c r="L8" s="23" t="s">
        <v>34</v>
      </c>
      <c r="M8" s="23" t="s">
        <v>6</v>
      </c>
      <c r="N8" s="22" t="s">
        <v>35</v>
      </c>
      <c r="Q8" s="24">
        <v>1</v>
      </c>
      <c r="R8" s="24">
        <f t="shared" si="1"/>
        <v>90000</v>
      </c>
      <c r="S8" s="24"/>
      <c r="T8" s="24">
        <f t="shared" si="2"/>
        <v>0</v>
      </c>
      <c r="V8" s="1">
        <f t="shared" si="3"/>
        <v>0</v>
      </c>
    </row>
    <row r="9" spans="1:22" ht="101.25" hidden="1" customHeight="1" x14ac:dyDescent="0.3">
      <c r="A9" s="5">
        <v>14</v>
      </c>
      <c r="B9" s="4">
        <v>33691138</v>
      </c>
      <c r="C9" s="26" t="s">
        <v>36</v>
      </c>
      <c r="D9" s="5" t="s">
        <v>4</v>
      </c>
      <c r="E9" s="15" t="s">
        <v>664</v>
      </c>
      <c r="F9" s="5" t="s">
        <v>5</v>
      </c>
      <c r="G9" s="7">
        <v>276</v>
      </c>
      <c r="H9" s="5">
        <v>6000</v>
      </c>
      <c r="I9" s="4">
        <v>9000</v>
      </c>
      <c r="J9" s="7">
        <f t="shared" si="0"/>
        <v>2484000</v>
      </c>
      <c r="K9" s="23"/>
      <c r="L9" s="23"/>
      <c r="M9" s="23"/>
      <c r="Q9" s="24">
        <v>1500</v>
      </c>
      <c r="R9" s="24">
        <f t="shared" si="1"/>
        <v>414000</v>
      </c>
      <c r="S9" s="24">
        <v>7500</v>
      </c>
      <c r="T9" s="24">
        <f t="shared" si="2"/>
        <v>2070000</v>
      </c>
      <c r="V9" s="1">
        <f t="shared" si="3"/>
        <v>0</v>
      </c>
    </row>
    <row r="10" spans="1:22" ht="101.25" hidden="1" customHeight="1" x14ac:dyDescent="0.3">
      <c r="A10" s="5">
        <v>18</v>
      </c>
      <c r="B10" s="4" t="s">
        <v>41</v>
      </c>
      <c r="C10" s="26" t="s">
        <v>42</v>
      </c>
      <c r="D10" s="5" t="s">
        <v>4</v>
      </c>
      <c r="E10" s="15"/>
      <c r="F10" s="5" t="s">
        <v>5</v>
      </c>
      <c r="G10" s="7">
        <v>2690</v>
      </c>
      <c r="H10" s="5">
        <v>110</v>
      </c>
      <c r="I10" s="4">
        <v>110</v>
      </c>
      <c r="J10" s="7">
        <f t="shared" si="0"/>
        <v>295900</v>
      </c>
      <c r="K10" s="23"/>
      <c r="L10" s="23"/>
      <c r="M10" s="23"/>
      <c r="P10" s="1" t="s">
        <v>43</v>
      </c>
      <c r="Q10" s="24">
        <v>0</v>
      </c>
      <c r="R10" s="24">
        <f t="shared" si="1"/>
        <v>0</v>
      </c>
      <c r="S10" s="24">
        <v>110</v>
      </c>
      <c r="T10" s="24">
        <f t="shared" si="2"/>
        <v>295900</v>
      </c>
      <c r="V10" s="1">
        <f t="shared" si="3"/>
        <v>0</v>
      </c>
    </row>
    <row r="11" spans="1:22" ht="101.25" hidden="1" customHeight="1" x14ac:dyDescent="0.3">
      <c r="A11" s="5">
        <v>19</v>
      </c>
      <c r="B11" s="4">
        <v>33661127</v>
      </c>
      <c r="C11" s="26" t="s">
        <v>44</v>
      </c>
      <c r="D11" s="5" t="s">
        <v>4</v>
      </c>
      <c r="E11" s="15"/>
      <c r="F11" s="5" t="s">
        <v>5</v>
      </c>
      <c r="G11" s="7">
        <v>20</v>
      </c>
      <c r="H11" s="5">
        <v>400</v>
      </c>
      <c r="I11" s="4">
        <v>800</v>
      </c>
      <c r="J11" s="7">
        <f t="shared" si="0"/>
        <v>16000</v>
      </c>
      <c r="K11" s="23"/>
      <c r="L11" s="23"/>
      <c r="M11" s="23"/>
      <c r="Q11" s="24">
        <v>600</v>
      </c>
      <c r="R11" s="24">
        <f t="shared" si="1"/>
        <v>12000</v>
      </c>
      <c r="S11" s="24">
        <v>200</v>
      </c>
      <c r="T11" s="24">
        <f t="shared" si="2"/>
        <v>4000</v>
      </c>
      <c r="V11" s="1">
        <f t="shared" si="3"/>
        <v>0</v>
      </c>
    </row>
    <row r="12" spans="1:22" ht="101.25" hidden="1" customHeight="1" x14ac:dyDescent="0.3">
      <c r="A12" s="5">
        <v>21</v>
      </c>
      <c r="B12" s="4">
        <v>33691170</v>
      </c>
      <c r="C12" s="26" t="s">
        <v>46</v>
      </c>
      <c r="D12" s="5" t="s">
        <v>4</v>
      </c>
      <c r="E12" s="15" t="s">
        <v>47</v>
      </c>
      <c r="F12" s="5" t="s">
        <v>5</v>
      </c>
      <c r="G12" s="7">
        <v>14400</v>
      </c>
      <c r="H12" s="5">
        <v>200</v>
      </c>
      <c r="I12" s="4">
        <v>300</v>
      </c>
      <c r="J12" s="7">
        <f t="shared" si="0"/>
        <v>4320000</v>
      </c>
      <c r="K12" s="23"/>
      <c r="L12" s="23"/>
      <c r="M12" s="23"/>
      <c r="N12" s="22" t="s">
        <v>48</v>
      </c>
      <c r="Q12" s="24">
        <v>300</v>
      </c>
      <c r="R12" s="24">
        <f t="shared" si="1"/>
        <v>4320000</v>
      </c>
      <c r="S12" s="24">
        <v>0</v>
      </c>
      <c r="T12" s="24">
        <f t="shared" si="2"/>
        <v>0</v>
      </c>
      <c r="V12" s="1">
        <f t="shared" si="3"/>
        <v>0</v>
      </c>
    </row>
    <row r="13" spans="1:22" ht="101.25" hidden="1" customHeight="1" x14ac:dyDescent="0.3">
      <c r="A13" s="5">
        <v>22</v>
      </c>
      <c r="B13" s="4" t="s">
        <v>49</v>
      </c>
      <c r="C13" s="26" t="s">
        <v>50</v>
      </c>
      <c r="D13" s="5" t="s">
        <v>4</v>
      </c>
      <c r="E13" s="15" t="s">
        <v>51</v>
      </c>
      <c r="F13" s="5" t="s">
        <v>5</v>
      </c>
      <c r="G13" s="7">
        <v>115</v>
      </c>
      <c r="H13" s="5">
        <v>4980</v>
      </c>
      <c r="I13" s="4">
        <v>6600</v>
      </c>
      <c r="J13" s="7">
        <f t="shared" si="0"/>
        <v>759000</v>
      </c>
      <c r="K13" s="23" t="s">
        <v>52</v>
      </c>
      <c r="L13" s="23" t="s">
        <v>53</v>
      </c>
      <c r="M13" s="23" t="s">
        <v>6</v>
      </c>
      <c r="N13" s="22" t="s">
        <v>54</v>
      </c>
      <c r="Q13" s="24">
        <v>5600</v>
      </c>
      <c r="R13" s="24">
        <f t="shared" si="1"/>
        <v>644000</v>
      </c>
      <c r="S13" s="24">
        <v>1000</v>
      </c>
      <c r="T13" s="24">
        <f t="shared" si="2"/>
        <v>115000</v>
      </c>
      <c r="V13" s="1">
        <f t="shared" si="3"/>
        <v>0</v>
      </c>
    </row>
    <row r="14" spans="1:22" ht="101.25" hidden="1" customHeight="1" x14ac:dyDescent="0.3">
      <c r="A14" s="5">
        <v>26</v>
      </c>
      <c r="B14" s="4">
        <v>33651129</v>
      </c>
      <c r="C14" s="26" t="s">
        <v>58</v>
      </c>
      <c r="D14" s="5" t="s">
        <v>4</v>
      </c>
      <c r="E14" s="15" t="s">
        <v>59</v>
      </c>
      <c r="F14" s="5" t="s">
        <v>5</v>
      </c>
      <c r="G14" s="7">
        <v>200</v>
      </c>
      <c r="H14" s="5">
        <v>1100</v>
      </c>
      <c r="I14" s="4">
        <v>1200</v>
      </c>
      <c r="J14" s="7">
        <f t="shared" si="0"/>
        <v>240000</v>
      </c>
      <c r="K14" s="23" t="s">
        <v>60</v>
      </c>
      <c r="L14" s="23" t="s">
        <v>61</v>
      </c>
      <c r="M14" s="23" t="s">
        <v>39</v>
      </c>
      <c r="Q14" s="24">
        <v>0</v>
      </c>
      <c r="R14" s="24">
        <f t="shared" si="1"/>
        <v>0</v>
      </c>
      <c r="S14" s="24">
        <v>1200</v>
      </c>
      <c r="T14" s="24">
        <f t="shared" si="2"/>
        <v>240000</v>
      </c>
      <c r="V14" s="1">
        <f t="shared" si="3"/>
        <v>0</v>
      </c>
    </row>
    <row r="15" spans="1:22" ht="101.25" customHeight="1" x14ac:dyDescent="0.3">
      <c r="A15" s="5">
        <v>27</v>
      </c>
      <c r="B15" s="4">
        <v>33691226</v>
      </c>
      <c r="C15" s="26" t="s">
        <v>62</v>
      </c>
      <c r="D15" s="5" t="s">
        <v>4</v>
      </c>
      <c r="E15" s="15" t="s">
        <v>63</v>
      </c>
      <c r="F15" s="5" t="s">
        <v>5</v>
      </c>
      <c r="G15" s="7">
        <v>164</v>
      </c>
      <c r="H15" s="20">
        <f>50+100</f>
        <v>150</v>
      </c>
      <c r="I15" s="4">
        <v>200</v>
      </c>
      <c r="J15" s="7">
        <f t="shared" si="0"/>
        <v>32800</v>
      </c>
      <c r="K15" s="23" t="s">
        <v>64</v>
      </c>
      <c r="L15" s="23" t="s">
        <v>65</v>
      </c>
      <c r="M15" s="23" t="s">
        <v>6</v>
      </c>
      <c r="Q15" s="24">
        <v>200</v>
      </c>
      <c r="R15" s="24">
        <f t="shared" si="1"/>
        <v>32800</v>
      </c>
      <c r="S15" s="24">
        <v>0</v>
      </c>
      <c r="T15" s="24">
        <f t="shared" si="2"/>
        <v>0</v>
      </c>
      <c r="V15" s="1">
        <f t="shared" si="3"/>
        <v>0</v>
      </c>
    </row>
    <row r="16" spans="1:22" ht="101.25" hidden="1" customHeight="1" x14ac:dyDescent="0.3">
      <c r="A16" s="5">
        <v>28</v>
      </c>
      <c r="B16" s="4">
        <v>33611100</v>
      </c>
      <c r="C16" s="26" t="s">
        <v>66</v>
      </c>
      <c r="D16" s="5" t="s">
        <v>4</v>
      </c>
      <c r="E16" s="15" t="s">
        <v>67</v>
      </c>
      <c r="F16" s="5" t="s">
        <v>5</v>
      </c>
      <c r="G16" s="7">
        <v>11</v>
      </c>
      <c r="H16" s="5">
        <v>38500</v>
      </c>
      <c r="I16" s="4">
        <v>38000</v>
      </c>
      <c r="J16" s="7">
        <f t="shared" si="0"/>
        <v>418000</v>
      </c>
      <c r="K16" s="23" t="s">
        <v>68</v>
      </c>
      <c r="L16" s="23" t="s">
        <v>69</v>
      </c>
      <c r="M16" s="23" t="s">
        <v>6</v>
      </c>
      <c r="Q16" s="24">
        <v>34000</v>
      </c>
      <c r="R16" s="24">
        <f t="shared" si="1"/>
        <v>374000</v>
      </c>
      <c r="S16" s="24">
        <v>4000</v>
      </c>
      <c r="T16" s="24">
        <f t="shared" si="2"/>
        <v>44000</v>
      </c>
      <c r="V16" s="1">
        <f t="shared" si="3"/>
        <v>0</v>
      </c>
    </row>
    <row r="17" spans="1:22" ht="101.25" hidden="1" customHeight="1" x14ac:dyDescent="0.3">
      <c r="A17" s="5">
        <v>29</v>
      </c>
      <c r="B17" s="4">
        <v>33671113</v>
      </c>
      <c r="C17" s="26" t="s">
        <v>70</v>
      </c>
      <c r="D17" s="5" t="s">
        <v>4</v>
      </c>
      <c r="E17" s="15" t="s">
        <v>71</v>
      </c>
      <c r="F17" s="5" t="s">
        <v>5</v>
      </c>
      <c r="G17" s="7">
        <v>1150</v>
      </c>
      <c r="H17" s="5">
        <v>390</v>
      </c>
      <c r="I17" s="4">
        <v>500</v>
      </c>
      <c r="J17" s="7">
        <f t="shared" si="0"/>
        <v>575000</v>
      </c>
      <c r="K17" s="23" t="s">
        <v>72</v>
      </c>
      <c r="L17" s="23" t="s">
        <v>73</v>
      </c>
      <c r="M17" s="23" t="s">
        <v>6</v>
      </c>
      <c r="Q17" s="24">
        <v>250</v>
      </c>
      <c r="R17" s="24">
        <f t="shared" si="1"/>
        <v>287500</v>
      </c>
      <c r="S17" s="24">
        <v>250</v>
      </c>
      <c r="T17" s="24">
        <f t="shared" si="2"/>
        <v>287500</v>
      </c>
      <c r="V17" s="1">
        <f t="shared" si="3"/>
        <v>0</v>
      </c>
    </row>
    <row r="18" spans="1:22" ht="101.25" customHeight="1" x14ac:dyDescent="0.3">
      <c r="A18" s="5">
        <v>30</v>
      </c>
      <c r="B18" s="4">
        <v>33661135</v>
      </c>
      <c r="C18" s="26" t="s">
        <v>74</v>
      </c>
      <c r="D18" s="5" t="s">
        <v>4</v>
      </c>
      <c r="E18" s="15" t="s">
        <v>75</v>
      </c>
      <c r="F18" s="5" t="s">
        <v>5</v>
      </c>
      <c r="G18" s="7">
        <v>475</v>
      </c>
      <c r="H18" s="20">
        <f>3500+900</f>
        <v>4400</v>
      </c>
      <c r="I18" s="4">
        <v>4400</v>
      </c>
      <c r="J18" s="7">
        <f t="shared" si="0"/>
        <v>2090000</v>
      </c>
      <c r="K18" s="23" t="s">
        <v>76</v>
      </c>
      <c r="L18" s="23" t="s">
        <v>77</v>
      </c>
      <c r="M18" s="23" t="s">
        <v>6</v>
      </c>
      <c r="Q18" s="24">
        <v>3700</v>
      </c>
      <c r="R18" s="24">
        <f t="shared" si="1"/>
        <v>1757500</v>
      </c>
      <c r="S18" s="24">
        <v>700</v>
      </c>
      <c r="T18" s="24">
        <f t="shared" si="2"/>
        <v>332500</v>
      </c>
      <c r="V18" s="1">
        <f t="shared" si="3"/>
        <v>0</v>
      </c>
    </row>
    <row r="19" spans="1:22" ht="101.25" hidden="1" customHeight="1" x14ac:dyDescent="0.3">
      <c r="A19" s="5">
        <v>31</v>
      </c>
      <c r="B19" s="4" t="s">
        <v>78</v>
      </c>
      <c r="C19" s="26" t="s">
        <v>79</v>
      </c>
      <c r="D19" s="5" t="s">
        <v>4</v>
      </c>
      <c r="E19" s="15" t="s">
        <v>80</v>
      </c>
      <c r="F19" s="5" t="s">
        <v>5</v>
      </c>
      <c r="G19" s="7">
        <v>185</v>
      </c>
      <c r="H19" s="5">
        <v>840</v>
      </c>
      <c r="I19" s="4">
        <v>1000</v>
      </c>
      <c r="J19" s="7">
        <f t="shared" si="0"/>
        <v>185000</v>
      </c>
      <c r="K19" s="23" t="s">
        <v>81</v>
      </c>
      <c r="L19" s="23" t="s">
        <v>82</v>
      </c>
      <c r="M19" s="23" t="s">
        <v>6</v>
      </c>
      <c r="N19" s="22" t="s">
        <v>83</v>
      </c>
      <c r="Q19" s="24">
        <v>1000</v>
      </c>
      <c r="R19" s="24">
        <f t="shared" si="1"/>
        <v>185000</v>
      </c>
      <c r="S19" s="24">
        <v>0</v>
      </c>
      <c r="T19" s="24">
        <f t="shared" si="2"/>
        <v>0</v>
      </c>
      <c r="V19" s="1">
        <f t="shared" si="3"/>
        <v>0</v>
      </c>
    </row>
    <row r="20" spans="1:22" ht="101.25" hidden="1" customHeight="1" x14ac:dyDescent="0.3">
      <c r="A20" s="5">
        <v>32</v>
      </c>
      <c r="B20" s="4">
        <v>33691176</v>
      </c>
      <c r="C20" s="26" t="s">
        <v>84</v>
      </c>
      <c r="D20" s="5" t="s">
        <v>4</v>
      </c>
      <c r="E20" s="15" t="s">
        <v>85</v>
      </c>
      <c r="F20" s="5" t="s">
        <v>5</v>
      </c>
      <c r="G20" s="7">
        <v>86</v>
      </c>
      <c r="H20" s="5">
        <v>210</v>
      </c>
      <c r="I20" s="4">
        <v>210</v>
      </c>
      <c r="J20" s="7">
        <f t="shared" si="0"/>
        <v>18060</v>
      </c>
      <c r="K20" s="23" t="s">
        <v>86</v>
      </c>
      <c r="L20" s="23" t="s">
        <v>87</v>
      </c>
      <c r="M20" s="23" t="s">
        <v>6</v>
      </c>
      <c r="N20" s="22" t="s">
        <v>88</v>
      </c>
      <c r="Q20" s="24">
        <v>0</v>
      </c>
      <c r="R20" s="24">
        <f t="shared" si="1"/>
        <v>0</v>
      </c>
      <c r="S20" s="24">
        <v>210</v>
      </c>
      <c r="T20" s="24">
        <f t="shared" si="2"/>
        <v>18060</v>
      </c>
      <c r="V20" s="1">
        <f t="shared" si="3"/>
        <v>0</v>
      </c>
    </row>
    <row r="21" spans="1:22" ht="101.25" customHeight="1" x14ac:dyDescent="0.3">
      <c r="A21" s="5">
        <v>33</v>
      </c>
      <c r="B21" s="4">
        <v>33621610</v>
      </c>
      <c r="C21" s="26" t="s">
        <v>89</v>
      </c>
      <c r="D21" s="5" t="s">
        <v>4</v>
      </c>
      <c r="E21" s="15" t="s">
        <v>90</v>
      </c>
      <c r="F21" s="5" t="s">
        <v>5</v>
      </c>
      <c r="G21" s="7">
        <v>573.6</v>
      </c>
      <c r="H21" s="20">
        <f>1200+160</f>
        <v>1360</v>
      </c>
      <c r="I21" s="4">
        <v>1200</v>
      </c>
      <c r="J21" s="7">
        <f t="shared" si="0"/>
        <v>688320</v>
      </c>
      <c r="K21" s="23" t="s">
        <v>91</v>
      </c>
      <c r="L21" s="23" t="s">
        <v>92</v>
      </c>
      <c r="M21" s="23" t="s">
        <v>6</v>
      </c>
      <c r="N21" s="22" t="s">
        <v>93</v>
      </c>
      <c r="Q21" s="24">
        <v>1200</v>
      </c>
      <c r="R21" s="24">
        <f t="shared" si="1"/>
        <v>688320</v>
      </c>
      <c r="S21" s="24">
        <v>0</v>
      </c>
      <c r="T21" s="24">
        <f t="shared" si="2"/>
        <v>0</v>
      </c>
      <c r="V21" s="1">
        <f t="shared" si="3"/>
        <v>0</v>
      </c>
    </row>
    <row r="22" spans="1:22" ht="101.25" customHeight="1" x14ac:dyDescent="0.3">
      <c r="A22" s="5">
        <v>34</v>
      </c>
      <c r="B22" s="4">
        <v>33631350</v>
      </c>
      <c r="C22" s="26" t="s">
        <v>94</v>
      </c>
      <c r="D22" s="5" t="s">
        <v>4</v>
      </c>
      <c r="E22" s="15" t="s">
        <v>95</v>
      </c>
      <c r="F22" s="5" t="s">
        <v>5</v>
      </c>
      <c r="G22" s="7">
        <v>1037.53</v>
      </c>
      <c r="H22" s="20">
        <f>400+400</f>
        <v>800</v>
      </c>
      <c r="I22" s="4">
        <v>800</v>
      </c>
      <c r="J22" s="7">
        <f t="shared" si="0"/>
        <v>830024</v>
      </c>
      <c r="K22" s="23" t="s">
        <v>96</v>
      </c>
      <c r="L22" s="23" t="s">
        <v>97</v>
      </c>
      <c r="M22" s="23" t="s">
        <v>6</v>
      </c>
      <c r="N22" s="22" t="s">
        <v>98</v>
      </c>
      <c r="Q22" s="24">
        <v>800</v>
      </c>
      <c r="R22" s="24">
        <f t="shared" si="1"/>
        <v>830024</v>
      </c>
      <c r="S22" s="24">
        <v>0</v>
      </c>
      <c r="T22" s="24">
        <f t="shared" si="2"/>
        <v>0</v>
      </c>
      <c r="V22" s="1">
        <f t="shared" si="3"/>
        <v>0</v>
      </c>
    </row>
    <row r="23" spans="1:22" ht="101.25" customHeight="1" x14ac:dyDescent="0.3">
      <c r="A23" s="5">
        <v>35</v>
      </c>
      <c r="B23" s="4">
        <v>33691176</v>
      </c>
      <c r="C23" s="26" t="s">
        <v>99</v>
      </c>
      <c r="D23" s="5" t="s">
        <v>100</v>
      </c>
      <c r="E23" s="15" t="s">
        <v>101</v>
      </c>
      <c r="F23" s="5" t="s">
        <v>5</v>
      </c>
      <c r="G23" s="7">
        <v>179000</v>
      </c>
      <c r="H23" s="20">
        <f>45+5</f>
        <v>50</v>
      </c>
      <c r="I23" s="4">
        <v>50</v>
      </c>
      <c r="J23" s="7">
        <f t="shared" si="0"/>
        <v>8950000</v>
      </c>
      <c r="K23" s="23" t="s">
        <v>102</v>
      </c>
      <c r="L23" s="23" t="s">
        <v>103</v>
      </c>
      <c r="M23" s="23" t="s">
        <v>6</v>
      </c>
      <c r="N23" s="22" t="s">
        <v>104</v>
      </c>
      <c r="Q23" s="24">
        <v>50</v>
      </c>
      <c r="R23" s="24">
        <f t="shared" si="1"/>
        <v>8950000</v>
      </c>
      <c r="S23" s="24">
        <v>0</v>
      </c>
      <c r="T23" s="24">
        <f t="shared" si="2"/>
        <v>0</v>
      </c>
      <c r="V23" s="1">
        <f t="shared" si="3"/>
        <v>0</v>
      </c>
    </row>
    <row r="24" spans="1:22" ht="101.25" hidden="1" customHeight="1" x14ac:dyDescent="0.3">
      <c r="A24" s="5">
        <v>36</v>
      </c>
      <c r="B24" s="4">
        <v>33691170</v>
      </c>
      <c r="C24" s="26" t="s">
        <v>105</v>
      </c>
      <c r="D24" s="5" t="s">
        <v>4</v>
      </c>
      <c r="E24" s="15" t="s">
        <v>106</v>
      </c>
      <c r="F24" s="5" t="s">
        <v>5</v>
      </c>
      <c r="G24" s="7">
        <v>14400</v>
      </c>
      <c r="H24" s="5">
        <v>2950</v>
      </c>
      <c r="I24" s="4">
        <v>2500</v>
      </c>
      <c r="J24" s="7">
        <f t="shared" si="0"/>
        <v>36000000</v>
      </c>
      <c r="K24" s="23" t="s">
        <v>107</v>
      </c>
      <c r="L24" s="23" t="s">
        <v>108</v>
      </c>
      <c r="M24" s="23" t="s">
        <v>6</v>
      </c>
      <c r="N24" s="22" t="s">
        <v>109</v>
      </c>
      <c r="Q24" s="24">
        <v>2500</v>
      </c>
      <c r="R24" s="24">
        <f t="shared" si="1"/>
        <v>36000000</v>
      </c>
      <c r="S24" s="24">
        <v>0</v>
      </c>
      <c r="T24" s="24">
        <f t="shared" si="2"/>
        <v>0</v>
      </c>
      <c r="V24" s="1">
        <f t="shared" si="3"/>
        <v>0</v>
      </c>
    </row>
    <row r="25" spans="1:22" ht="101.25" hidden="1" customHeight="1" x14ac:dyDescent="0.3">
      <c r="A25" s="5">
        <v>37</v>
      </c>
      <c r="B25" s="4" t="s">
        <v>110</v>
      </c>
      <c r="C25" s="26" t="s">
        <v>111</v>
      </c>
      <c r="D25" s="5" t="s">
        <v>4</v>
      </c>
      <c r="E25" s="15" t="s">
        <v>112</v>
      </c>
      <c r="F25" s="5" t="s">
        <v>5</v>
      </c>
      <c r="G25" s="7">
        <v>41.47</v>
      </c>
      <c r="H25" s="5">
        <v>6000</v>
      </c>
      <c r="I25" s="4">
        <v>13000</v>
      </c>
      <c r="J25" s="7">
        <f t="shared" si="0"/>
        <v>539110</v>
      </c>
      <c r="K25" s="23" t="s">
        <v>113</v>
      </c>
      <c r="L25" s="23" t="s">
        <v>114</v>
      </c>
      <c r="M25" s="23" t="s">
        <v>6</v>
      </c>
      <c r="Q25" s="24">
        <v>9300</v>
      </c>
      <c r="R25" s="24">
        <f t="shared" si="1"/>
        <v>385671</v>
      </c>
      <c r="S25" s="24">
        <v>3700</v>
      </c>
      <c r="T25" s="24">
        <f t="shared" si="2"/>
        <v>153439</v>
      </c>
      <c r="V25" s="1">
        <f t="shared" si="3"/>
        <v>0</v>
      </c>
    </row>
    <row r="26" spans="1:22" ht="101.25" hidden="1" customHeight="1" x14ac:dyDescent="0.3">
      <c r="A26" s="5">
        <v>39</v>
      </c>
      <c r="B26" s="4">
        <v>33631230</v>
      </c>
      <c r="C26" s="26" t="s">
        <v>116</v>
      </c>
      <c r="D26" s="5" t="s">
        <v>4</v>
      </c>
      <c r="E26" s="15" t="s">
        <v>117</v>
      </c>
      <c r="F26" s="5" t="s">
        <v>5</v>
      </c>
      <c r="G26" s="7">
        <v>3000</v>
      </c>
      <c r="H26" s="5">
        <v>250</v>
      </c>
      <c r="I26" s="17">
        <v>700</v>
      </c>
      <c r="J26" s="7">
        <f t="shared" si="0"/>
        <v>2100000</v>
      </c>
      <c r="K26" s="23" t="s">
        <v>55</v>
      </c>
      <c r="L26" s="23" t="s">
        <v>118</v>
      </c>
      <c r="M26" s="23" t="s">
        <v>6</v>
      </c>
      <c r="Q26" s="24">
        <v>500</v>
      </c>
      <c r="R26" s="24">
        <f t="shared" si="1"/>
        <v>1500000</v>
      </c>
      <c r="S26" s="24">
        <v>200</v>
      </c>
      <c r="T26" s="24">
        <f t="shared" si="2"/>
        <v>600000</v>
      </c>
      <c r="V26" s="1">
        <f t="shared" si="3"/>
        <v>0</v>
      </c>
    </row>
    <row r="27" spans="1:22" ht="101.25" hidden="1" customHeight="1" x14ac:dyDescent="0.3">
      <c r="A27" s="5">
        <v>40</v>
      </c>
      <c r="B27" s="4">
        <v>33621390</v>
      </c>
      <c r="C27" s="26" t="s">
        <v>119</v>
      </c>
      <c r="D27" s="5" t="s">
        <v>4</v>
      </c>
      <c r="E27" s="15" t="s">
        <v>120</v>
      </c>
      <c r="F27" s="5" t="s">
        <v>5</v>
      </c>
      <c r="G27" s="7">
        <v>200</v>
      </c>
      <c r="H27" s="5">
        <v>2900</v>
      </c>
      <c r="I27" s="4">
        <v>3000</v>
      </c>
      <c r="J27" s="7">
        <f t="shared" si="0"/>
        <v>600000</v>
      </c>
      <c r="K27" s="23" t="s">
        <v>121</v>
      </c>
      <c r="L27" s="23" t="s">
        <v>122</v>
      </c>
      <c r="M27" s="23" t="s">
        <v>6</v>
      </c>
      <c r="Q27" s="24">
        <v>3000</v>
      </c>
      <c r="R27" s="24">
        <f t="shared" si="1"/>
        <v>600000</v>
      </c>
      <c r="S27" s="24">
        <v>0</v>
      </c>
      <c r="T27" s="24">
        <f t="shared" si="2"/>
        <v>0</v>
      </c>
      <c r="V27" s="1">
        <f t="shared" si="3"/>
        <v>0</v>
      </c>
    </row>
    <row r="28" spans="1:22" ht="101.25" hidden="1" customHeight="1" x14ac:dyDescent="0.3">
      <c r="A28" s="5">
        <v>41</v>
      </c>
      <c r="B28" s="4">
        <v>33621420</v>
      </c>
      <c r="C28" s="26" t="s">
        <v>123</v>
      </c>
      <c r="D28" s="5" t="s">
        <v>4</v>
      </c>
      <c r="E28" s="15" t="s">
        <v>124</v>
      </c>
      <c r="F28" s="5" t="s">
        <v>5</v>
      </c>
      <c r="G28" s="7">
        <v>54.38</v>
      </c>
      <c r="H28" s="5">
        <v>7000</v>
      </c>
      <c r="I28" s="4">
        <v>8500</v>
      </c>
      <c r="J28" s="7">
        <f t="shared" si="0"/>
        <v>462230</v>
      </c>
      <c r="K28" s="23" t="s">
        <v>125</v>
      </c>
      <c r="L28" s="23" t="s">
        <v>126</v>
      </c>
      <c r="M28" s="23" t="s">
        <v>6</v>
      </c>
      <c r="Q28" s="24">
        <v>8500</v>
      </c>
      <c r="R28" s="24">
        <f t="shared" si="1"/>
        <v>462230</v>
      </c>
      <c r="S28" s="24">
        <v>0</v>
      </c>
      <c r="T28" s="24">
        <f t="shared" si="2"/>
        <v>0</v>
      </c>
      <c r="V28" s="1">
        <f t="shared" si="3"/>
        <v>0</v>
      </c>
    </row>
    <row r="29" spans="1:22" ht="101.25" hidden="1" customHeight="1" x14ac:dyDescent="0.3">
      <c r="A29" s="5">
        <v>42</v>
      </c>
      <c r="B29" s="4">
        <v>33621550</v>
      </c>
      <c r="C29" s="26" t="s">
        <v>127</v>
      </c>
      <c r="D29" s="5" t="s">
        <v>4</v>
      </c>
      <c r="E29" s="15" t="s">
        <v>128</v>
      </c>
      <c r="F29" s="5" t="s">
        <v>5</v>
      </c>
      <c r="G29" s="7">
        <v>46</v>
      </c>
      <c r="H29" s="5">
        <v>4250</v>
      </c>
      <c r="I29" s="4">
        <v>3000</v>
      </c>
      <c r="J29" s="7">
        <f t="shared" si="0"/>
        <v>138000</v>
      </c>
      <c r="K29" s="23" t="s">
        <v>129</v>
      </c>
      <c r="L29" s="23" t="s">
        <v>130</v>
      </c>
      <c r="M29" s="23" t="s">
        <v>6</v>
      </c>
      <c r="Q29" s="24">
        <v>3000</v>
      </c>
      <c r="R29" s="24">
        <f t="shared" si="1"/>
        <v>138000</v>
      </c>
      <c r="S29" s="24">
        <v>0</v>
      </c>
      <c r="T29" s="24">
        <f t="shared" si="2"/>
        <v>0</v>
      </c>
      <c r="V29" s="1">
        <f t="shared" si="3"/>
        <v>0</v>
      </c>
    </row>
    <row r="30" spans="1:22" ht="101.25" customHeight="1" x14ac:dyDescent="0.3">
      <c r="A30" s="5">
        <v>43</v>
      </c>
      <c r="B30" s="4">
        <v>33691176</v>
      </c>
      <c r="C30" s="26" t="s">
        <v>131</v>
      </c>
      <c r="D30" s="5" t="s">
        <v>4</v>
      </c>
      <c r="E30" s="15" t="s">
        <v>132</v>
      </c>
      <c r="F30" s="5" t="s">
        <v>5</v>
      </c>
      <c r="G30" s="7">
        <v>720</v>
      </c>
      <c r="H30" s="20">
        <f>4550+900</f>
        <v>5450</v>
      </c>
      <c r="I30" s="4">
        <v>5500</v>
      </c>
      <c r="J30" s="7">
        <f t="shared" si="0"/>
        <v>3960000</v>
      </c>
      <c r="K30" s="23" t="s">
        <v>133</v>
      </c>
      <c r="L30" s="23" t="s">
        <v>134</v>
      </c>
      <c r="M30" s="23" t="s">
        <v>6</v>
      </c>
      <c r="N30" s="22" t="s">
        <v>135</v>
      </c>
      <c r="Q30" s="24">
        <v>5500</v>
      </c>
      <c r="R30" s="24">
        <f t="shared" si="1"/>
        <v>3960000</v>
      </c>
      <c r="S30" s="24">
        <v>0</v>
      </c>
      <c r="T30" s="24">
        <f t="shared" si="2"/>
        <v>0</v>
      </c>
      <c r="V30" s="1">
        <f t="shared" si="3"/>
        <v>0</v>
      </c>
    </row>
    <row r="31" spans="1:22" ht="101.25" hidden="1" customHeight="1" x14ac:dyDescent="0.3">
      <c r="A31" s="5">
        <v>44</v>
      </c>
      <c r="B31" s="4">
        <v>33691176</v>
      </c>
      <c r="C31" s="26" t="s">
        <v>136</v>
      </c>
      <c r="D31" s="5" t="s">
        <v>4</v>
      </c>
      <c r="E31" s="15" t="s">
        <v>137</v>
      </c>
      <c r="F31" s="5" t="s">
        <v>5</v>
      </c>
      <c r="G31" s="7">
        <v>960</v>
      </c>
      <c r="H31" s="5">
        <v>5750</v>
      </c>
      <c r="I31" s="4">
        <v>5000</v>
      </c>
      <c r="J31" s="7">
        <f t="shared" si="0"/>
        <v>4800000</v>
      </c>
      <c r="K31" s="23" t="s">
        <v>138</v>
      </c>
      <c r="L31" s="23" t="s">
        <v>139</v>
      </c>
      <c r="M31" s="23" t="s">
        <v>6</v>
      </c>
      <c r="Q31" s="24">
        <v>4300</v>
      </c>
      <c r="R31" s="24">
        <f t="shared" si="1"/>
        <v>4128000</v>
      </c>
      <c r="S31" s="24">
        <v>700</v>
      </c>
      <c r="T31" s="24">
        <f t="shared" si="2"/>
        <v>672000</v>
      </c>
      <c r="V31" s="1">
        <f t="shared" si="3"/>
        <v>0</v>
      </c>
    </row>
    <row r="32" spans="1:22" ht="101.25" customHeight="1" x14ac:dyDescent="0.3">
      <c r="A32" s="5">
        <v>45</v>
      </c>
      <c r="B32" s="4">
        <v>33661116</v>
      </c>
      <c r="C32" s="26" t="s">
        <v>140</v>
      </c>
      <c r="D32" s="5" t="s">
        <v>4</v>
      </c>
      <c r="E32" s="15" t="s">
        <v>141</v>
      </c>
      <c r="F32" s="5" t="s">
        <v>5</v>
      </c>
      <c r="G32" s="7">
        <v>712.8</v>
      </c>
      <c r="H32" s="20">
        <f>2050+200</f>
        <v>2250</v>
      </c>
      <c r="I32" s="4">
        <v>2100</v>
      </c>
      <c r="J32" s="7">
        <f t="shared" si="0"/>
        <v>1496880</v>
      </c>
      <c r="K32" s="23" t="s">
        <v>142</v>
      </c>
      <c r="L32" s="23" t="s">
        <v>143</v>
      </c>
      <c r="M32" s="23" t="s">
        <v>6</v>
      </c>
      <c r="Q32" s="24">
        <v>2100</v>
      </c>
      <c r="R32" s="24">
        <f t="shared" si="1"/>
        <v>1496880</v>
      </c>
      <c r="S32" s="24">
        <v>0</v>
      </c>
      <c r="T32" s="24">
        <f t="shared" si="2"/>
        <v>0</v>
      </c>
      <c r="V32" s="1">
        <f t="shared" si="3"/>
        <v>0</v>
      </c>
    </row>
    <row r="33" spans="1:22" ht="101.25" hidden="1" customHeight="1" x14ac:dyDescent="0.3">
      <c r="A33" s="5">
        <v>46</v>
      </c>
      <c r="B33" s="4">
        <v>33661116</v>
      </c>
      <c r="C33" s="26" t="s">
        <v>144</v>
      </c>
      <c r="D33" s="5" t="s">
        <v>4</v>
      </c>
      <c r="E33" s="15" t="s">
        <v>145</v>
      </c>
      <c r="F33" s="5" t="s">
        <v>5</v>
      </c>
      <c r="G33" s="7">
        <v>780</v>
      </c>
      <c r="H33" s="5">
        <v>500</v>
      </c>
      <c r="I33" s="4">
        <v>300</v>
      </c>
      <c r="J33" s="7">
        <f t="shared" si="0"/>
        <v>234000</v>
      </c>
      <c r="K33" s="23" t="s">
        <v>146</v>
      </c>
      <c r="L33" s="23" t="s">
        <v>147</v>
      </c>
      <c r="M33" s="23" t="s">
        <v>6</v>
      </c>
      <c r="Q33" s="24">
        <v>300</v>
      </c>
      <c r="R33" s="24">
        <f t="shared" si="1"/>
        <v>234000</v>
      </c>
      <c r="S33" s="24">
        <v>0</v>
      </c>
      <c r="T33" s="24">
        <f t="shared" si="2"/>
        <v>0</v>
      </c>
      <c r="V33" s="1">
        <f t="shared" si="3"/>
        <v>0</v>
      </c>
    </row>
    <row r="34" spans="1:22" ht="101.25" hidden="1" customHeight="1" x14ac:dyDescent="0.3">
      <c r="A34" s="5">
        <v>47</v>
      </c>
      <c r="B34" s="4">
        <v>33661116</v>
      </c>
      <c r="C34" s="26" t="s">
        <v>148</v>
      </c>
      <c r="D34" s="5" t="s">
        <v>4</v>
      </c>
      <c r="E34" s="15" t="s">
        <v>149</v>
      </c>
      <c r="F34" s="5" t="s">
        <v>5</v>
      </c>
      <c r="G34" s="7">
        <v>660</v>
      </c>
      <c r="H34" s="5">
        <v>800</v>
      </c>
      <c r="I34" s="4">
        <v>850</v>
      </c>
      <c r="J34" s="7">
        <f t="shared" ref="J34:J65" si="4">I34*G34</f>
        <v>561000</v>
      </c>
      <c r="K34" s="23" t="s">
        <v>150</v>
      </c>
      <c r="L34" s="23" t="s">
        <v>151</v>
      </c>
      <c r="M34" s="23" t="s">
        <v>6</v>
      </c>
      <c r="Q34" s="24">
        <v>850</v>
      </c>
      <c r="R34" s="24">
        <f t="shared" ref="R34:R65" si="5">Q34*G34</f>
        <v>561000</v>
      </c>
      <c r="S34" s="24">
        <v>0</v>
      </c>
      <c r="T34" s="24">
        <f t="shared" ref="T34:T65" si="6">S34*G34</f>
        <v>0</v>
      </c>
      <c r="V34" s="1">
        <f t="shared" si="3"/>
        <v>0</v>
      </c>
    </row>
    <row r="35" spans="1:22" ht="101.25" hidden="1" customHeight="1" x14ac:dyDescent="0.3">
      <c r="A35" s="5">
        <v>48</v>
      </c>
      <c r="B35" s="4">
        <v>33691135</v>
      </c>
      <c r="C35" s="26" t="s">
        <v>152</v>
      </c>
      <c r="D35" s="5" t="s">
        <v>4</v>
      </c>
      <c r="E35" s="15" t="s">
        <v>153</v>
      </c>
      <c r="F35" s="5" t="s">
        <v>5</v>
      </c>
      <c r="G35" s="7">
        <v>960</v>
      </c>
      <c r="H35" s="5">
        <v>1750</v>
      </c>
      <c r="I35" s="4">
        <v>1700</v>
      </c>
      <c r="J35" s="7">
        <f t="shared" si="4"/>
        <v>1632000</v>
      </c>
      <c r="K35" s="23" t="s">
        <v>154</v>
      </c>
      <c r="L35" s="23" t="s">
        <v>155</v>
      </c>
      <c r="M35" s="23" t="s">
        <v>6</v>
      </c>
      <c r="Q35" s="24">
        <v>1550</v>
      </c>
      <c r="R35" s="24">
        <f t="shared" si="5"/>
        <v>1488000</v>
      </c>
      <c r="S35" s="24">
        <v>150</v>
      </c>
      <c r="T35" s="24">
        <f t="shared" si="6"/>
        <v>144000</v>
      </c>
      <c r="V35" s="1">
        <f t="shared" si="3"/>
        <v>0</v>
      </c>
    </row>
    <row r="36" spans="1:22" ht="101.25" hidden="1" customHeight="1" x14ac:dyDescent="0.3">
      <c r="A36" s="5">
        <v>49</v>
      </c>
      <c r="B36" s="4">
        <v>33661154</v>
      </c>
      <c r="C36" s="26" t="s">
        <v>156</v>
      </c>
      <c r="D36" s="5" t="s">
        <v>4</v>
      </c>
      <c r="E36" s="15" t="s">
        <v>157</v>
      </c>
      <c r="F36" s="5" t="s">
        <v>5</v>
      </c>
      <c r="G36" s="7">
        <v>2400</v>
      </c>
      <c r="H36" s="5">
        <v>70</v>
      </c>
      <c r="I36" s="4">
        <v>80</v>
      </c>
      <c r="J36" s="7">
        <f t="shared" si="4"/>
        <v>192000</v>
      </c>
      <c r="K36" s="23" t="s">
        <v>158</v>
      </c>
      <c r="L36" s="23" t="s">
        <v>159</v>
      </c>
      <c r="M36" s="23" t="s">
        <v>6</v>
      </c>
      <c r="Q36" s="24">
        <v>80</v>
      </c>
      <c r="R36" s="24">
        <f t="shared" si="5"/>
        <v>192000</v>
      </c>
      <c r="S36" s="24">
        <v>0</v>
      </c>
      <c r="T36" s="24">
        <f t="shared" si="6"/>
        <v>0</v>
      </c>
      <c r="V36" s="1">
        <f t="shared" si="3"/>
        <v>0</v>
      </c>
    </row>
    <row r="37" spans="1:22" ht="101.25" customHeight="1" x14ac:dyDescent="0.3">
      <c r="A37" s="5">
        <v>50</v>
      </c>
      <c r="B37" s="4">
        <v>33651318</v>
      </c>
      <c r="C37" s="26" t="s">
        <v>160</v>
      </c>
      <c r="D37" s="5" t="s">
        <v>4</v>
      </c>
      <c r="E37" s="15" t="s">
        <v>161</v>
      </c>
      <c r="F37" s="5" t="s">
        <v>5</v>
      </c>
      <c r="G37" s="7">
        <v>4200</v>
      </c>
      <c r="H37" s="20">
        <f>100+20</f>
        <v>120</v>
      </c>
      <c r="I37" s="4">
        <v>120</v>
      </c>
      <c r="J37" s="7">
        <f t="shared" si="4"/>
        <v>504000</v>
      </c>
      <c r="K37" s="23" t="s">
        <v>162</v>
      </c>
      <c r="L37" s="23" t="s">
        <v>163</v>
      </c>
      <c r="M37" s="23" t="s">
        <v>6</v>
      </c>
      <c r="Q37" s="24">
        <v>0</v>
      </c>
      <c r="R37" s="24">
        <f t="shared" si="5"/>
        <v>0</v>
      </c>
      <c r="S37" s="24">
        <v>120</v>
      </c>
      <c r="T37" s="24">
        <f t="shared" si="6"/>
        <v>504000</v>
      </c>
      <c r="V37" s="1">
        <f t="shared" si="3"/>
        <v>0</v>
      </c>
    </row>
    <row r="38" spans="1:22" ht="101.25" hidden="1" customHeight="1" x14ac:dyDescent="0.3">
      <c r="A38" s="5">
        <v>51</v>
      </c>
      <c r="B38" s="4">
        <v>33621100</v>
      </c>
      <c r="C38" s="26" t="s">
        <v>164</v>
      </c>
      <c r="D38" s="5" t="s">
        <v>4</v>
      </c>
      <c r="E38" s="15" t="s">
        <v>165</v>
      </c>
      <c r="F38" s="5" t="s">
        <v>5</v>
      </c>
      <c r="G38" s="7">
        <v>990</v>
      </c>
      <c r="H38" s="5">
        <v>7500</v>
      </c>
      <c r="I38" s="4">
        <v>7300</v>
      </c>
      <c r="J38" s="7">
        <f t="shared" si="4"/>
        <v>7227000</v>
      </c>
      <c r="K38" s="23" t="s">
        <v>166</v>
      </c>
      <c r="L38" s="23" t="s">
        <v>167</v>
      </c>
      <c r="M38" s="23" t="s">
        <v>6</v>
      </c>
      <c r="N38" s="22" t="s">
        <v>168</v>
      </c>
      <c r="Q38" s="24">
        <v>7300</v>
      </c>
      <c r="R38" s="24">
        <f t="shared" si="5"/>
        <v>7227000</v>
      </c>
      <c r="S38" s="24">
        <v>0</v>
      </c>
      <c r="T38" s="24">
        <f t="shared" si="6"/>
        <v>0</v>
      </c>
      <c r="V38" s="1">
        <f t="shared" si="3"/>
        <v>0</v>
      </c>
    </row>
    <row r="39" spans="1:22" ht="101.25" hidden="1" customHeight="1" x14ac:dyDescent="0.3">
      <c r="A39" s="5">
        <v>52</v>
      </c>
      <c r="B39" s="4">
        <v>33611460</v>
      </c>
      <c r="C39" s="26" t="s">
        <v>169</v>
      </c>
      <c r="D39" s="5" t="s">
        <v>4</v>
      </c>
      <c r="E39" s="15" t="s">
        <v>170</v>
      </c>
      <c r="F39" s="5" t="s">
        <v>5</v>
      </c>
      <c r="G39" s="7">
        <v>116</v>
      </c>
      <c r="H39" s="5">
        <v>300</v>
      </c>
      <c r="I39" s="4">
        <v>240</v>
      </c>
      <c r="J39" s="7">
        <f t="shared" si="4"/>
        <v>27840</v>
      </c>
      <c r="K39" s="23" t="s">
        <v>171</v>
      </c>
      <c r="L39" s="23" t="s">
        <v>172</v>
      </c>
      <c r="M39" s="23" t="s">
        <v>6</v>
      </c>
      <c r="Q39" s="24">
        <v>0</v>
      </c>
      <c r="R39" s="24">
        <f t="shared" si="5"/>
        <v>0</v>
      </c>
      <c r="S39" s="24">
        <v>240</v>
      </c>
      <c r="T39" s="24">
        <f t="shared" si="6"/>
        <v>27840</v>
      </c>
      <c r="V39" s="1">
        <f t="shared" si="3"/>
        <v>0</v>
      </c>
    </row>
    <row r="40" spans="1:22" ht="101.25" customHeight="1" x14ac:dyDescent="0.3">
      <c r="A40" s="5">
        <v>53</v>
      </c>
      <c r="B40" s="4">
        <v>33651118</v>
      </c>
      <c r="C40" s="26" t="s">
        <v>173</v>
      </c>
      <c r="D40" s="5" t="s">
        <v>4</v>
      </c>
      <c r="E40" s="15" t="s">
        <v>170</v>
      </c>
      <c r="F40" s="5" t="s">
        <v>5</v>
      </c>
      <c r="G40" s="7">
        <v>108</v>
      </c>
      <c r="H40" s="20">
        <f>29500+5000</f>
        <v>34500</v>
      </c>
      <c r="I40" s="4">
        <v>35000</v>
      </c>
      <c r="J40" s="7">
        <f t="shared" si="4"/>
        <v>3780000</v>
      </c>
      <c r="K40" s="23" t="s">
        <v>174</v>
      </c>
      <c r="L40" s="23" t="s">
        <v>175</v>
      </c>
      <c r="M40" s="23" t="s">
        <v>6</v>
      </c>
      <c r="Q40" s="24">
        <v>24000</v>
      </c>
      <c r="R40" s="24">
        <f t="shared" si="5"/>
        <v>2592000</v>
      </c>
      <c r="S40" s="24">
        <v>11000</v>
      </c>
      <c r="T40" s="24">
        <f t="shared" si="6"/>
        <v>1188000</v>
      </c>
      <c r="V40" s="1">
        <f t="shared" si="3"/>
        <v>0</v>
      </c>
    </row>
    <row r="41" spans="1:22" ht="101.25" customHeight="1" x14ac:dyDescent="0.3">
      <c r="A41" s="5">
        <v>54</v>
      </c>
      <c r="B41" s="4">
        <v>33631310</v>
      </c>
      <c r="C41" s="26" t="s">
        <v>176</v>
      </c>
      <c r="D41" s="5" t="s">
        <v>4</v>
      </c>
      <c r="E41" s="15" t="s">
        <v>177</v>
      </c>
      <c r="F41" s="5" t="s">
        <v>5</v>
      </c>
      <c r="G41" s="7">
        <v>73</v>
      </c>
      <c r="H41" s="20">
        <f>8500+1000</f>
        <v>9500</v>
      </c>
      <c r="I41" s="4">
        <v>9000</v>
      </c>
      <c r="J41" s="7">
        <f t="shared" si="4"/>
        <v>657000</v>
      </c>
      <c r="K41" s="23" t="s">
        <v>178</v>
      </c>
      <c r="L41" s="23" t="s">
        <v>179</v>
      </c>
      <c r="M41" s="23" t="s">
        <v>6</v>
      </c>
      <c r="Q41" s="24">
        <v>9000</v>
      </c>
      <c r="R41" s="24">
        <f t="shared" si="5"/>
        <v>657000</v>
      </c>
      <c r="S41" s="24">
        <v>0</v>
      </c>
      <c r="T41" s="24">
        <f t="shared" si="6"/>
        <v>0</v>
      </c>
      <c r="V41" s="1">
        <f t="shared" si="3"/>
        <v>0</v>
      </c>
    </row>
    <row r="42" spans="1:22" ht="101.25" hidden="1" customHeight="1" x14ac:dyDescent="0.3">
      <c r="A42" s="5">
        <v>55</v>
      </c>
      <c r="B42" s="4">
        <v>33621620</v>
      </c>
      <c r="C42" s="26" t="s">
        <v>180</v>
      </c>
      <c r="D42" s="5" t="s">
        <v>4</v>
      </c>
      <c r="E42" s="15" t="s">
        <v>181</v>
      </c>
      <c r="F42" s="5" t="s">
        <v>5</v>
      </c>
      <c r="G42" s="7">
        <v>14.5</v>
      </c>
      <c r="H42" s="5">
        <v>5000</v>
      </c>
      <c r="I42" s="4">
        <v>5000</v>
      </c>
      <c r="J42" s="7">
        <f t="shared" si="4"/>
        <v>72500</v>
      </c>
      <c r="K42" s="23" t="s">
        <v>182</v>
      </c>
      <c r="L42" s="23" t="s">
        <v>183</v>
      </c>
      <c r="M42" s="23" t="s">
        <v>6</v>
      </c>
      <c r="Q42" s="24">
        <v>5000</v>
      </c>
      <c r="R42" s="24">
        <f t="shared" si="5"/>
        <v>72500</v>
      </c>
      <c r="S42" s="24">
        <v>0</v>
      </c>
      <c r="T42" s="24">
        <f t="shared" si="6"/>
        <v>0</v>
      </c>
      <c r="V42" s="1">
        <f t="shared" si="3"/>
        <v>0</v>
      </c>
    </row>
    <row r="43" spans="1:22" ht="101.25" customHeight="1" x14ac:dyDescent="0.3">
      <c r="A43" s="5">
        <v>56</v>
      </c>
      <c r="B43" s="4">
        <v>33631360</v>
      </c>
      <c r="C43" s="26" t="s">
        <v>184</v>
      </c>
      <c r="D43" s="5" t="s">
        <v>4</v>
      </c>
      <c r="E43" s="15" t="s">
        <v>185</v>
      </c>
      <c r="F43" s="5" t="s">
        <v>5</v>
      </c>
      <c r="G43" s="7">
        <v>220</v>
      </c>
      <c r="H43" s="20">
        <f>350+200</f>
        <v>550</v>
      </c>
      <c r="I43" s="4">
        <v>800</v>
      </c>
      <c r="J43" s="7">
        <f t="shared" si="4"/>
        <v>176000</v>
      </c>
      <c r="K43" s="23" t="s">
        <v>186</v>
      </c>
      <c r="L43" s="23" t="s">
        <v>187</v>
      </c>
      <c r="M43" s="23" t="s">
        <v>6</v>
      </c>
      <c r="Q43" s="24">
        <v>800</v>
      </c>
      <c r="R43" s="24">
        <f t="shared" si="5"/>
        <v>176000</v>
      </c>
      <c r="S43" s="24">
        <v>0</v>
      </c>
      <c r="T43" s="24">
        <f t="shared" si="6"/>
        <v>0</v>
      </c>
      <c r="V43" s="1">
        <f t="shared" si="3"/>
        <v>0</v>
      </c>
    </row>
    <row r="44" spans="1:22" ht="101.25" customHeight="1" x14ac:dyDescent="0.3">
      <c r="A44" s="5">
        <v>57</v>
      </c>
      <c r="B44" s="4">
        <v>33611170</v>
      </c>
      <c r="C44" s="26" t="s">
        <v>188</v>
      </c>
      <c r="D44" s="5" t="s">
        <v>4</v>
      </c>
      <c r="E44" s="15" t="s">
        <v>189</v>
      </c>
      <c r="F44" s="5" t="s">
        <v>5</v>
      </c>
      <c r="G44" s="7">
        <v>9</v>
      </c>
      <c r="H44" s="20">
        <f>1000+300</f>
        <v>1300</v>
      </c>
      <c r="I44" s="4">
        <v>1500</v>
      </c>
      <c r="J44" s="7">
        <f t="shared" si="4"/>
        <v>13500</v>
      </c>
      <c r="K44" s="23" t="s">
        <v>190</v>
      </c>
      <c r="L44" s="23" t="s">
        <v>191</v>
      </c>
      <c r="M44" s="23" t="s">
        <v>6</v>
      </c>
      <c r="Q44" s="24">
        <v>1300</v>
      </c>
      <c r="R44" s="24">
        <f t="shared" si="5"/>
        <v>11700</v>
      </c>
      <c r="S44" s="24">
        <v>200</v>
      </c>
      <c r="T44" s="24">
        <f t="shared" si="6"/>
        <v>1800</v>
      </c>
      <c r="V44" s="1">
        <f t="shared" si="3"/>
        <v>0</v>
      </c>
    </row>
    <row r="45" spans="1:22" ht="101.25" hidden="1" customHeight="1" x14ac:dyDescent="0.3">
      <c r="A45" s="5">
        <v>58</v>
      </c>
      <c r="B45" s="4">
        <v>33651125</v>
      </c>
      <c r="C45" s="26" t="s">
        <v>192</v>
      </c>
      <c r="D45" s="5" t="s">
        <v>4</v>
      </c>
      <c r="E45" s="15" t="s">
        <v>189</v>
      </c>
      <c r="F45" s="5" t="s">
        <v>5</v>
      </c>
      <c r="G45" s="7">
        <v>1040</v>
      </c>
      <c r="H45" s="5">
        <v>300</v>
      </c>
      <c r="I45" s="4">
        <v>400</v>
      </c>
      <c r="J45" s="7">
        <f t="shared" si="4"/>
        <v>416000</v>
      </c>
      <c r="K45" s="23" t="s">
        <v>193</v>
      </c>
      <c r="L45" s="23" t="s">
        <v>194</v>
      </c>
      <c r="M45" s="23" t="s">
        <v>6</v>
      </c>
      <c r="Q45" s="24">
        <v>0</v>
      </c>
      <c r="R45" s="24">
        <f t="shared" si="5"/>
        <v>0</v>
      </c>
      <c r="S45" s="24">
        <v>400</v>
      </c>
      <c r="T45" s="24">
        <f t="shared" si="6"/>
        <v>416000</v>
      </c>
      <c r="V45" s="1">
        <f t="shared" si="3"/>
        <v>0</v>
      </c>
    </row>
    <row r="46" spans="1:22" ht="101.25" customHeight="1" x14ac:dyDescent="0.3">
      <c r="A46" s="5">
        <v>59</v>
      </c>
      <c r="B46" s="4">
        <v>33671126</v>
      </c>
      <c r="C46" s="26" t="s">
        <v>195</v>
      </c>
      <c r="D46" s="5" t="s">
        <v>4</v>
      </c>
      <c r="E46" s="15" t="s">
        <v>196</v>
      </c>
      <c r="F46" s="5" t="s">
        <v>5</v>
      </c>
      <c r="G46" s="7">
        <v>2.52</v>
      </c>
      <c r="H46" s="20">
        <f>5300+2500</f>
        <v>7800</v>
      </c>
      <c r="I46" s="4">
        <v>7200</v>
      </c>
      <c r="J46" s="7">
        <f t="shared" si="4"/>
        <v>18144</v>
      </c>
      <c r="K46" s="23" t="s">
        <v>197</v>
      </c>
      <c r="L46" s="23" t="s">
        <v>198</v>
      </c>
      <c r="M46" s="23" t="s">
        <v>6</v>
      </c>
      <c r="Q46" s="24">
        <v>7200</v>
      </c>
      <c r="R46" s="24">
        <f t="shared" si="5"/>
        <v>18144</v>
      </c>
      <c r="S46" s="24">
        <v>0</v>
      </c>
      <c r="T46" s="24">
        <f t="shared" si="6"/>
        <v>0</v>
      </c>
      <c r="V46" s="1">
        <f t="shared" si="3"/>
        <v>0</v>
      </c>
    </row>
    <row r="47" spans="1:22" ht="101.25" customHeight="1" x14ac:dyDescent="0.3">
      <c r="A47" s="5">
        <v>60</v>
      </c>
      <c r="B47" s="4">
        <v>33651138</v>
      </c>
      <c r="C47" s="26" t="s">
        <v>199</v>
      </c>
      <c r="D47" s="5" t="s">
        <v>4</v>
      </c>
      <c r="E47" s="15" t="s">
        <v>200</v>
      </c>
      <c r="F47" s="5" t="s">
        <v>5</v>
      </c>
      <c r="G47" s="7">
        <v>2590</v>
      </c>
      <c r="H47" s="20">
        <f>40+30</f>
        <v>70</v>
      </c>
      <c r="I47" s="4">
        <v>70</v>
      </c>
      <c r="J47" s="7">
        <f t="shared" si="4"/>
        <v>181300</v>
      </c>
      <c r="K47" s="23" t="s">
        <v>201</v>
      </c>
      <c r="L47" s="23" t="s">
        <v>202</v>
      </c>
      <c r="M47" s="23" t="s">
        <v>6</v>
      </c>
      <c r="Q47" s="24">
        <v>70</v>
      </c>
      <c r="R47" s="24">
        <f t="shared" si="5"/>
        <v>181300</v>
      </c>
      <c r="S47" s="24">
        <v>0</v>
      </c>
      <c r="T47" s="24">
        <f t="shared" si="6"/>
        <v>0</v>
      </c>
      <c r="V47" s="1">
        <f t="shared" si="3"/>
        <v>0</v>
      </c>
    </row>
    <row r="48" spans="1:22" ht="101.25" customHeight="1" x14ac:dyDescent="0.3">
      <c r="A48" s="5">
        <v>61</v>
      </c>
      <c r="B48" s="4">
        <v>33691236</v>
      </c>
      <c r="C48" s="26" t="s">
        <v>203</v>
      </c>
      <c r="D48" s="5" t="s">
        <v>4</v>
      </c>
      <c r="E48" s="15" t="s">
        <v>204</v>
      </c>
      <c r="F48" s="5" t="s">
        <v>5</v>
      </c>
      <c r="G48" s="7">
        <v>130</v>
      </c>
      <c r="H48" s="20">
        <f>450+200</f>
        <v>650</v>
      </c>
      <c r="I48" s="4">
        <v>1600</v>
      </c>
      <c r="J48" s="7">
        <f t="shared" si="4"/>
        <v>208000</v>
      </c>
      <c r="K48" s="23" t="s">
        <v>205</v>
      </c>
      <c r="L48" s="23" t="s">
        <v>206</v>
      </c>
      <c r="M48" s="23" t="s">
        <v>6</v>
      </c>
      <c r="Q48" s="24">
        <v>0</v>
      </c>
      <c r="R48" s="24">
        <f t="shared" si="5"/>
        <v>0</v>
      </c>
      <c r="S48" s="24">
        <v>1600</v>
      </c>
      <c r="T48" s="24">
        <f t="shared" si="6"/>
        <v>208000</v>
      </c>
      <c r="V48" s="1">
        <f t="shared" si="3"/>
        <v>0</v>
      </c>
    </row>
    <row r="49" spans="1:22" ht="101.25" hidden="1" customHeight="1" x14ac:dyDescent="0.3">
      <c r="A49" s="5">
        <v>62</v>
      </c>
      <c r="B49" s="4">
        <v>33661147</v>
      </c>
      <c r="C49" s="26" t="s">
        <v>207</v>
      </c>
      <c r="D49" s="5" t="s">
        <v>4</v>
      </c>
      <c r="E49" s="15" t="s">
        <v>208</v>
      </c>
      <c r="F49" s="5" t="s">
        <v>5</v>
      </c>
      <c r="G49" s="7">
        <v>48</v>
      </c>
      <c r="H49" s="5">
        <v>700</v>
      </c>
      <c r="I49" s="4">
        <v>800</v>
      </c>
      <c r="J49" s="7">
        <f t="shared" si="4"/>
        <v>38400</v>
      </c>
      <c r="K49" s="23" t="s">
        <v>209</v>
      </c>
      <c r="L49" s="23" t="s">
        <v>210</v>
      </c>
      <c r="M49" s="23" t="s">
        <v>6</v>
      </c>
      <c r="Q49" s="24">
        <v>800</v>
      </c>
      <c r="R49" s="24">
        <f t="shared" si="5"/>
        <v>38400</v>
      </c>
      <c r="S49" s="24">
        <v>0</v>
      </c>
      <c r="T49" s="24">
        <f t="shared" si="6"/>
        <v>0</v>
      </c>
      <c r="V49" s="1">
        <f t="shared" si="3"/>
        <v>0</v>
      </c>
    </row>
    <row r="50" spans="1:22" ht="101.25" hidden="1" customHeight="1" x14ac:dyDescent="0.3">
      <c r="A50" s="5">
        <v>63</v>
      </c>
      <c r="B50" s="4">
        <v>33631210</v>
      </c>
      <c r="C50" s="26" t="s">
        <v>211</v>
      </c>
      <c r="D50" s="5" t="s">
        <v>4</v>
      </c>
      <c r="E50" s="15" t="s">
        <v>212</v>
      </c>
      <c r="F50" s="5" t="s">
        <v>5</v>
      </c>
      <c r="G50" s="7">
        <v>950</v>
      </c>
      <c r="H50" s="5">
        <v>40</v>
      </c>
      <c r="I50" s="4">
        <v>40</v>
      </c>
      <c r="J50" s="7">
        <f t="shared" si="4"/>
        <v>38000</v>
      </c>
      <c r="K50" s="23" t="s">
        <v>213</v>
      </c>
      <c r="L50" s="23" t="s">
        <v>214</v>
      </c>
      <c r="M50" s="23" t="s">
        <v>6</v>
      </c>
      <c r="Q50" s="24">
        <v>40</v>
      </c>
      <c r="R50" s="24">
        <f t="shared" si="5"/>
        <v>38000</v>
      </c>
      <c r="S50" s="24">
        <v>0</v>
      </c>
      <c r="T50" s="24">
        <f t="shared" si="6"/>
        <v>0</v>
      </c>
      <c r="V50" s="1">
        <f t="shared" si="3"/>
        <v>0</v>
      </c>
    </row>
    <row r="51" spans="1:22" ht="101.25" customHeight="1" x14ac:dyDescent="0.3">
      <c r="A51" s="5">
        <v>64</v>
      </c>
      <c r="B51" s="4">
        <v>33631310</v>
      </c>
      <c r="C51" s="26" t="s">
        <v>215</v>
      </c>
      <c r="D51" s="5" t="s">
        <v>4</v>
      </c>
      <c r="E51" s="15" t="s">
        <v>216</v>
      </c>
      <c r="F51" s="5" t="s">
        <v>5</v>
      </c>
      <c r="G51" s="7">
        <v>113</v>
      </c>
      <c r="H51" s="20">
        <f>500+300</f>
        <v>800</v>
      </c>
      <c r="I51" s="4">
        <v>800</v>
      </c>
      <c r="J51" s="7">
        <f t="shared" si="4"/>
        <v>90400</v>
      </c>
      <c r="K51" s="23" t="s">
        <v>217</v>
      </c>
      <c r="L51" s="23" t="s">
        <v>218</v>
      </c>
      <c r="M51" s="23" t="s">
        <v>6</v>
      </c>
      <c r="Q51" s="24">
        <v>0</v>
      </c>
      <c r="R51" s="24">
        <f t="shared" si="5"/>
        <v>0</v>
      </c>
      <c r="S51" s="24">
        <v>800</v>
      </c>
      <c r="T51" s="24">
        <f t="shared" si="6"/>
        <v>90400</v>
      </c>
      <c r="V51" s="1">
        <f t="shared" si="3"/>
        <v>0</v>
      </c>
    </row>
    <row r="52" spans="1:22" ht="101.25" hidden="1" customHeight="1" x14ac:dyDescent="0.3">
      <c r="A52" s="5">
        <v>65</v>
      </c>
      <c r="B52" s="4">
        <v>33671125</v>
      </c>
      <c r="C52" s="26" t="s">
        <v>219</v>
      </c>
      <c r="D52" s="5" t="s">
        <v>4</v>
      </c>
      <c r="E52" s="15" t="s">
        <v>220</v>
      </c>
      <c r="F52" s="5" t="s">
        <v>5</v>
      </c>
      <c r="G52" s="7">
        <v>8</v>
      </c>
      <c r="H52" s="5">
        <v>2500</v>
      </c>
      <c r="I52" s="4">
        <v>4000</v>
      </c>
      <c r="J52" s="7">
        <f t="shared" si="4"/>
        <v>32000</v>
      </c>
      <c r="K52" s="23" t="s">
        <v>221</v>
      </c>
      <c r="L52" s="23" t="s">
        <v>222</v>
      </c>
      <c r="M52" s="23" t="s">
        <v>6</v>
      </c>
      <c r="Q52" s="24">
        <v>4000</v>
      </c>
      <c r="R52" s="24">
        <f t="shared" si="5"/>
        <v>32000</v>
      </c>
      <c r="S52" s="24">
        <v>0</v>
      </c>
      <c r="T52" s="24">
        <f t="shared" si="6"/>
        <v>0</v>
      </c>
      <c r="V52" s="1">
        <f t="shared" si="3"/>
        <v>0</v>
      </c>
    </row>
    <row r="53" spans="1:22" ht="101.25" hidden="1" customHeight="1" x14ac:dyDescent="0.3">
      <c r="A53" s="5">
        <v>66</v>
      </c>
      <c r="B53" s="4">
        <v>33671130</v>
      </c>
      <c r="C53" s="26" t="s">
        <v>223</v>
      </c>
      <c r="D53" s="5" t="s">
        <v>4</v>
      </c>
      <c r="E53" s="15" t="s">
        <v>224</v>
      </c>
      <c r="F53" s="5" t="s">
        <v>5</v>
      </c>
      <c r="G53" s="7">
        <v>25.2</v>
      </c>
      <c r="H53" s="5">
        <v>6000</v>
      </c>
      <c r="I53" s="4">
        <v>15000</v>
      </c>
      <c r="J53" s="7">
        <f t="shared" si="4"/>
        <v>378000</v>
      </c>
      <c r="K53" s="23" t="s">
        <v>225</v>
      </c>
      <c r="L53" s="23" t="s">
        <v>226</v>
      </c>
      <c r="M53" s="23" t="s">
        <v>6</v>
      </c>
      <c r="Q53" s="24">
        <v>12000</v>
      </c>
      <c r="R53" s="24">
        <f t="shared" si="5"/>
        <v>302400</v>
      </c>
      <c r="S53" s="24">
        <v>3000</v>
      </c>
      <c r="T53" s="24">
        <f t="shared" si="6"/>
        <v>75600</v>
      </c>
      <c r="V53" s="1">
        <f t="shared" si="3"/>
        <v>0</v>
      </c>
    </row>
    <row r="54" spans="1:22" ht="101.25" hidden="1" customHeight="1" x14ac:dyDescent="0.3">
      <c r="A54" s="5">
        <v>67</v>
      </c>
      <c r="B54" s="4">
        <v>33621700</v>
      </c>
      <c r="C54" s="26" t="s">
        <v>227</v>
      </c>
      <c r="D54" s="5" t="s">
        <v>4</v>
      </c>
      <c r="E54" s="15" t="s">
        <v>228</v>
      </c>
      <c r="F54" s="5" t="s">
        <v>5</v>
      </c>
      <c r="G54" s="7">
        <v>15.2</v>
      </c>
      <c r="H54" s="5">
        <v>8000</v>
      </c>
      <c r="I54" s="4">
        <v>12000</v>
      </c>
      <c r="J54" s="7">
        <f t="shared" si="4"/>
        <v>182400</v>
      </c>
      <c r="K54" s="23" t="s">
        <v>229</v>
      </c>
      <c r="L54" s="23" t="s">
        <v>230</v>
      </c>
      <c r="M54" s="23" t="s">
        <v>6</v>
      </c>
      <c r="Q54" s="24">
        <v>12000</v>
      </c>
      <c r="R54" s="24">
        <f t="shared" si="5"/>
        <v>182400</v>
      </c>
      <c r="S54" s="24">
        <v>0</v>
      </c>
      <c r="T54" s="24">
        <f t="shared" si="6"/>
        <v>0</v>
      </c>
      <c r="V54" s="1">
        <f t="shared" si="3"/>
        <v>0</v>
      </c>
    </row>
    <row r="55" spans="1:22" ht="101.25" customHeight="1" x14ac:dyDescent="0.3">
      <c r="A55" s="5">
        <v>68</v>
      </c>
      <c r="B55" s="4" t="s">
        <v>231</v>
      </c>
      <c r="C55" s="26" t="s">
        <v>232</v>
      </c>
      <c r="D55" s="5" t="s">
        <v>4</v>
      </c>
      <c r="E55" s="15" t="s">
        <v>233</v>
      </c>
      <c r="F55" s="5" t="s">
        <v>5</v>
      </c>
      <c r="G55" s="7">
        <v>105</v>
      </c>
      <c r="H55" s="20">
        <f>4500+3000</f>
        <v>7500</v>
      </c>
      <c r="I55" s="4">
        <v>7500</v>
      </c>
      <c r="J55" s="7">
        <f t="shared" si="4"/>
        <v>787500</v>
      </c>
      <c r="K55" s="23" t="s">
        <v>234</v>
      </c>
      <c r="L55" s="23" t="s">
        <v>235</v>
      </c>
      <c r="M55" s="23" t="s">
        <v>6</v>
      </c>
      <c r="Q55" s="24">
        <v>0</v>
      </c>
      <c r="R55" s="24">
        <f t="shared" si="5"/>
        <v>0</v>
      </c>
      <c r="S55" s="24">
        <v>7500</v>
      </c>
      <c r="T55" s="24">
        <f t="shared" si="6"/>
        <v>787500</v>
      </c>
      <c r="V55" s="1">
        <f t="shared" si="3"/>
        <v>0</v>
      </c>
    </row>
    <row r="56" spans="1:22" ht="101.25" hidden="1" customHeight="1" x14ac:dyDescent="0.3">
      <c r="A56" s="5">
        <v>69</v>
      </c>
      <c r="B56" s="4">
        <v>33631490</v>
      </c>
      <c r="C56" s="26" t="s">
        <v>236</v>
      </c>
      <c r="D56" s="5" t="s">
        <v>4</v>
      </c>
      <c r="E56" s="15" t="s">
        <v>237</v>
      </c>
      <c r="F56" s="5" t="s">
        <v>5</v>
      </c>
      <c r="G56" s="7">
        <v>2200</v>
      </c>
      <c r="H56" s="5">
        <v>85</v>
      </c>
      <c r="I56" s="4">
        <v>100</v>
      </c>
      <c r="J56" s="7">
        <f t="shared" si="4"/>
        <v>220000</v>
      </c>
      <c r="K56" s="23" t="s">
        <v>238</v>
      </c>
      <c r="L56" s="23" t="s">
        <v>239</v>
      </c>
      <c r="M56" s="23" t="s">
        <v>6</v>
      </c>
      <c r="Q56" s="24">
        <v>100</v>
      </c>
      <c r="R56" s="24">
        <f t="shared" si="5"/>
        <v>220000</v>
      </c>
      <c r="S56" s="24">
        <v>0</v>
      </c>
      <c r="T56" s="24">
        <f t="shared" si="6"/>
        <v>0</v>
      </c>
      <c r="V56" s="1">
        <f t="shared" si="3"/>
        <v>0</v>
      </c>
    </row>
    <row r="57" spans="1:22" ht="101.25" customHeight="1" x14ac:dyDescent="0.3">
      <c r="A57" s="5">
        <v>70</v>
      </c>
      <c r="B57" s="4">
        <v>33621740</v>
      </c>
      <c r="C57" s="26" t="s">
        <v>240</v>
      </c>
      <c r="D57" s="5" t="s">
        <v>4</v>
      </c>
      <c r="E57" s="15" t="s">
        <v>241</v>
      </c>
      <c r="F57" s="5" t="s">
        <v>5</v>
      </c>
      <c r="G57" s="7">
        <v>5.7</v>
      </c>
      <c r="H57" s="20">
        <f>5700+600</f>
        <v>6300</v>
      </c>
      <c r="I57" s="4">
        <v>7200</v>
      </c>
      <c r="J57" s="7">
        <f t="shared" si="4"/>
        <v>41040</v>
      </c>
      <c r="K57" s="23" t="s">
        <v>242</v>
      </c>
      <c r="L57" s="23" t="s">
        <v>243</v>
      </c>
      <c r="M57" s="23" t="s">
        <v>6</v>
      </c>
      <c r="Q57" s="24">
        <v>7200</v>
      </c>
      <c r="R57" s="24">
        <f t="shared" si="5"/>
        <v>41040</v>
      </c>
      <c r="S57" s="24">
        <v>0</v>
      </c>
      <c r="T57" s="24">
        <f t="shared" si="6"/>
        <v>0</v>
      </c>
      <c r="V57" s="1">
        <f t="shared" si="3"/>
        <v>0</v>
      </c>
    </row>
    <row r="58" spans="1:22" ht="101.25" customHeight="1" x14ac:dyDescent="0.3">
      <c r="A58" s="5">
        <v>71</v>
      </c>
      <c r="B58" s="4">
        <v>33631290</v>
      </c>
      <c r="C58" s="26" t="s">
        <v>244</v>
      </c>
      <c r="D58" s="5" t="s">
        <v>4</v>
      </c>
      <c r="E58" s="15" t="s">
        <v>245</v>
      </c>
      <c r="F58" s="5" t="s">
        <v>5</v>
      </c>
      <c r="G58" s="7">
        <v>750</v>
      </c>
      <c r="H58" s="20">
        <f>300+50</f>
        <v>350</v>
      </c>
      <c r="I58" s="4">
        <v>420</v>
      </c>
      <c r="J58" s="7">
        <f t="shared" si="4"/>
        <v>315000</v>
      </c>
      <c r="K58" s="23" t="s">
        <v>246</v>
      </c>
      <c r="L58" s="23" t="s">
        <v>247</v>
      </c>
      <c r="M58" s="23" t="s">
        <v>6</v>
      </c>
      <c r="Q58" s="24">
        <v>0</v>
      </c>
      <c r="R58" s="24">
        <f t="shared" si="5"/>
        <v>0</v>
      </c>
      <c r="S58" s="24">
        <v>420</v>
      </c>
      <c r="T58" s="24">
        <f t="shared" si="6"/>
        <v>315000</v>
      </c>
      <c r="V58" s="1">
        <f t="shared" si="3"/>
        <v>0</v>
      </c>
    </row>
    <row r="59" spans="1:22" ht="101.25" hidden="1" customHeight="1" x14ac:dyDescent="0.3">
      <c r="A59" s="5">
        <v>74</v>
      </c>
      <c r="B59" s="4">
        <v>33691140</v>
      </c>
      <c r="C59" s="26" t="s">
        <v>250</v>
      </c>
      <c r="D59" s="5" t="s">
        <v>4</v>
      </c>
      <c r="E59" s="15" t="s">
        <v>251</v>
      </c>
      <c r="F59" s="5" t="s">
        <v>5</v>
      </c>
      <c r="G59" s="7">
        <v>93</v>
      </c>
      <c r="H59" s="5">
        <v>500</v>
      </c>
      <c r="I59" s="4">
        <v>500</v>
      </c>
      <c r="J59" s="7">
        <f t="shared" si="4"/>
        <v>46500</v>
      </c>
      <c r="K59" s="23" t="s">
        <v>252</v>
      </c>
      <c r="L59" s="23" t="s">
        <v>253</v>
      </c>
      <c r="M59" s="23" t="s">
        <v>6</v>
      </c>
      <c r="Q59" s="24">
        <v>0</v>
      </c>
      <c r="R59" s="24">
        <f t="shared" si="5"/>
        <v>0</v>
      </c>
      <c r="S59" s="24">
        <v>500</v>
      </c>
      <c r="T59" s="24">
        <f t="shared" si="6"/>
        <v>46500</v>
      </c>
      <c r="V59" s="1">
        <f t="shared" si="3"/>
        <v>0</v>
      </c>
    </row>
    <row r="60" spans="1:22" ht="101.25" customHeight="1" x14ac:dyDescent="0.3">
      <c r="A60" s="5">
        <v>75</v>
      </c>
      <c r="B60" s="4">
        <v>33691202</v>
      </c>
      <c r="C60" s="26" t="s">
        <v>254</v>
      </c>
      <c r="D60" s="5" t="s">
        <v>4</v>
      </c>
      <c r="E60" s="15" t="s">
        <v>255</v>
      </c>
      <c r="F60" s="5" t="s">
        <v>5</v>
      </c>
      <c r="G60" s="7">
        <v>183</v>
      </c>
      <c r="H60" s="20">
        <f>500+400</f>
        <v>900</v>
      </c>
      <c r="I60" s="4">
        <v>4000</v>
      </c>
      <c r="J60" s="7">
        <f t="shared" si="4"/>
        <v>732000</v>
      </c>
      <c r="K60" s="23" t="s">
        <v>256</v>
      </c>
      <c r="L60" s="23" t="s">
        <v>257</v>
      </c>
      <c r="M60" s="23" t="s">
        <v>6</v>
      </c>
      <c r="Q60" s="24">
        <v>400</v>
      </c>
      <c r="R60" s="24">
        <f t="shared" si="5"/>
        <v>73200</v>
      </c>
      <c r="S60" s="24">
        <v>3600</v>
      </c>
      <c r="T60" s="24">
        <f t="shared" si="6"/>
        <v>658800</v>
      </c>
      <c r="V60" s="1">
        <f t="shared" si="3"/>
        <v>0</v>
      </c>
    </row>
    <row r="61" spans="1:22" ht="101.25" hidden="1" customHeight="1" x14ac:dyDescent="0.3">
      <c r="A61" s="5">
        <v>76</v>
      </c>
      <c r="B61" s="4">
        <v>33621690</v>
      </c>
      <c r="C61" s="26" t="s">
        <v>258</v>
      </c>
      <c r="D61" s="5" t="s">
        <v>4</v>
      </c>
      <c r="E61" s="15" t="s">
        <v>259</v>
      </c>
      <c r="F61" s="5" t="s">
        <v>5</v>
      </c>
      <c r="G61" s="7">
        <v>26.7</v>
      </c>
      <c r="H61" s="5">
        <v>4000</v>
      </c>
      <c r="I61" s="4">
        <v>4000</v>
      </c>
      <c r="J61" s="7">
        <f t="shared" si="4"/>
        <v>106800</v>
      </c>
      <c r="K61" s="23" t="s">
        <v>260</v>
      </c>
      <c r="L61" s="23" t="s">
        <v>261</v>
      </c>
      <c r="M61" s="23" t="s">
        <v>6</v>
      </c>
      <c r="Q61" s="24">
        <v>4000</v>
      </c>
      <c r="R61" s="24">
        <f t="shared" si="5"/>
        <v>106800</v>
      </c>
      <c r="S61" s="24">
        <v>0</v>
      </c>
      <c r="T61" s="24">
        <f t="shared" si="6"/>
        <v>0</v>
      </c>
      <c r="V61" s="1">
        <f t="shared" si="3"/>
        <v>0</v>
      </c>
    </row>
    <row r="62" spans="1:22" ht="101.25" hidden="1" customHeight="1" x14ac:dyDescent="0.3">
      <c r="A62" s="5">
        <v>77</v>
      </c>
      <c r="B62" s="4">
        <v>33621590</v>
      </c>
      <c r="C62" s="26" t="s">
        <v>262</v>
      </c>
      <c r="D62" s="5" t="s">
        <v>4</v>
      </c>
      <c r="E62" s="15" t="s">
        <v>263</v>
      </c>
      <c r="F62" s="5" t="s">
        <v>5</v>
      </c>
      <c r="G62" s="7">
        <v>3.36</v>
      </c>
      <c r="H62" s="5">
        <v>2500</v>
      </c>
      <c r="I62" s="4">
        <v>2500</v>
      </c>
      <c r="J62" s="7">
        <f t="shared" si="4"/>
        <v>8400</v>
      </c>
      <c r="K62" s="23" t="s">
        <v>264</v>
      </c>
      <c r="L62" s="23" t="s">
        <v>265</v>
      </c>
      <c r="M62" s="23" t="s">
        <v>6</v>
      </c>
      <c r="Q62" s="24">
        <v>2500</v>
      </c>
      <c r="R62" s="24">
        <f t="shared" si="5"/>
        <v>8400</v>
      </c>
      <c r="S62" s="24">
        <v>0</v>
      </c>
      <c r="T62" s="24">
        <f t="shared" si="6"/>
        <v>0</v>
      </c>
      <c r="V62" s="1">
        <f t="shared" si="3"/>
        <v>0</v>
      </c>
    </row>
    <row r="63" spans="1:22" ht="101.25" customHeight="1" x14ac:dyDescent="0.3">
      <c r="A63" s="5">
        <v>78</v>
      </c>
      <c r="B63" s="4">
        <v>33691500</v>
      </c>
      <c r="C63" s="26" t="s">
        <v>266</v>
      </c>
      <c r="D63" s="5" t="s">
        <v>4</v>
      </c>
      <c r="E63" s="15" t="s">
        <v>267</v>
      </c>
      <c r="F63" s="5" t="s">
        <v>5</v>
      </c>
      <c r="G63" s="7">
        <v>1900</v>
      </c>
      <c r="H63" s="20">
        <f>350+250</f>
        <v>600</v>
      </c>
      <c r="I63" s="4">
        <v>600</v>
      </c>
      <c r="J63" s="7">
        <f t="shared" si="4"/>
        <v>1140000</v>
      </c>
      <c r="K63" s="23" t="s">
        <v>268</v>
      </c>
      <c r="L63" s="23" t="s">
        <v>269</v>
      </c>
      <c r="M63" s="23" t="s">
        <v>6</v>
      </c>
      <c r="Q63" s="24">
        <v>600</v>
      </c>
      <c r="R63" s="24">
        <f t="shared" si="5"/>
        <v>1140000</v>
      </c>
      <c r="S63" s="24">
        <v>0</v>
      </c>
      <c r="T63" s="24">
        <f t="shared" si="6"/>
        <v>0</v>
      </c>
      <c r="V63" s="1">
        <f t="shared" si="3"/>
        <v>0</v>
      </c>
    </row>
    <row r="64" spans="1:22" ht="101.25" hidden="1" customHeight="1" x14ac:dyDescent="0.3">
      <c r="A64" s="5">
        <v>79</v>
      </c>
      <c r="B64" s="4" t="s">
        <v>270</v>
      </c>
      <c r="C64" s="26" t="s">
        <v>271</v>
      </c>
      <c r="D64" s="5" t="s">
        <v>4</v>
      </c>
      <c r="E64" s="15" t="s">
        <v>272</v>
      </c>
      <c r="F64" s="5" t="s">
        <v>5</v>
      </c>
      <c r="G64" s="7">
        <v>42</v>
      </c>
      <c r="H64" s="5">
        <v>1400</v>
      </c>
      <c r="I64" s="4">
        <v>3200</v>
      </c>
      <c r="J64" s="7">
        <f t="shared" si="4"/>
        <v>134400</v>
      </c>
      <c r="K64" s="23" t="s">
        <v>273</v>
      </c>
      <c r="L64" s="23" t="s">
        <v>274</v>
      </c>
      <c r="M64" s="23" t="s">
        <v>6</v>
      </c>
      <c r="Q64" s="24">
        <v>3200</v>
      </c>
      <c r="R64" s="24">
        <f t="shared" si="5"/>
        <v>134400</v>
      </c>
      <c r="S64" s="24">
        <v>0</v>
      </c>
      <c r="T64" s="24">
        <f t="shared" si="6"/>
        <v>0</v>
      </c>
      <c r="V64" s="1">
        <f t="shared" si="3"/>
        <v>0</v>
      </c>
    </row>
    <row r="65" spans="1:22" ht="101.25" customHeight="1" x14ac:dyDescent="0.3">
      <c r="A65" s="5">
        <v>80</v>
      </c>
      <c r="B65" s="4">
        <v>33611130</v>
      </c>
      <c r="C65" s="26" t="s">
        <v>275</v>
      </c>
      <c r="D65" s="5" t="s">
        <v>4</v>
      </c>
      <c r="E65" s="15" t="s">
        <v>276</v>
      </c>
      <c r="F65" s="5" t="s">
        <v>5</v>
      </c>
      <c r="G65" s="7">
        <v>54</v>
      </c>
      <c r="H65" s="20">
        <f>500+600</f>
        <v>1100</v>
      </c>
      <c r="I65" s="4">
        <v>2500</v>
      </c>
      <c r="J65" s="7">
        <f t="shared" si="4"/>
        <v>135000</v>
      </c>
      <c r="K65" s="23" t="s">
        <v>277</v>
      </c>
      <c r="L65" s="23" t="s">
        <v>278</v>
      </c>
      <c r="M65" s="23" t="s">
        <v>6</v>
      </c>
      <c r="Q65" s="24">
        <v>2200</v>
      </c>
      <c r="R65" s="24">
        <f t="shared" si="5"/>
        <v>118800</v>
      </c>
      <c r="S65" s="24">
        <v>300</v>
      </c>
      <c r="T65" s="24">
        <f t="shared" si="6"/>
        <v>16200</v>
      </c>
      <c r="V65" s="1">
        <f t="shared" si="3"/>
        <v>0</v>
      </c>
    </row>
    <row r="66" spans="1:22" ht="101.25" customHeight="1" x14ac:dyDescent="0.3">
      <c r="A66" s="5">
        <v>81</v>
      </c>
      <c r="B66" s="4">
        <v>33621290</v>
      </c>
      <c r="C66" s="26" t="s">
        <v>279</v>
      </c>
      <c r="D66" s="5" t="s">
        <v>4</v>
      </c>
      <c r="E66" s="15" t="s">
        <v>280</v>
      </c>
      <c r="F66" s="5" t="s">
        <v>5</v>
      </c>
      <c r="G66" s="7">
        <v>106</v>
      </c>
      <c r="H66" s="20">
        <f>2750+600</f>
        <v>3350</v>
      </c>
      <c r="I66" s="4">
        <v>3600</v>
      </c>
      <c r="J66" s="7">
        <f t="shared" ref="J66:J97" si="7">I66*G66</f>
        <v>381600</v>
      </c>
      <c r="K66" s="23" t="s">
        <v>281</v>
      </c>
      <c r="L66" s="23" t="s">
        <v>282</v>
      </c>
      <c r="M66" s="23" t="s">
        <v>39</v>
      </c>
      <c r="Q66" s="24">
        <v>2600</v>
      </c>
      <c r="R66" s="24">
        <f t="shared" ref="R66:R97" si="8">Q66*G66</f>
        <v>275600</v>
      </c>
      <c r="S66" s="24">
        <v>1000</v>
      </c>
      <c r="T66" s="24">
        <f t="shared" ref="T66:T97" si="9">S66*G66</f>
        <v>106000</v>
      </c>
      <c r="V66" s="1">
        <f t="shared" ref="V66:V129" si="10">I66-Q66-S66</f>
        <v>0</v>
      </c>
    </row>
    <row r="67" spans="1:22" ht="101.25" hidden="1" customHeight="1" x14ac:dyDescent="0.3">
      <c r="A67" s="5">
        <v>82</v>
      </c>
      <c r="B67" s="4">
        <v>33651192</v>
      </c>
      <c r="C67" s="26" t="s">
        <v>283</v>
      </c>
      <c r="D67" s="5" t="s">
        <v>4</v>
      </c>
      <c r="E67" s="15" t="s">
        <v>284</v>
      </c>
      <c r="F67" s="5" t="s">
        <v>5</v>
      </c>
      <c r="G67" s="7">
        <v>120000</v>
      </c>
      <c r="H67" s="5">
        <v>8</v>
      </c>
      <c r="I67" s="4">
        <v>8</v>
      </c>
      <c r="J67" s="7">
        <f t="shared" si="7"/>
        <v>960000</v>
      </c>
      <c r="K67" s="23" t="s">
        <v>285</v>
      </c>
      <c r="L67" s="23" t="s">
        <v>286</v>
      </c>
      <c r="M67" s="23" t="s">
        <v>6</v>
      </c>
      <c r="N67" s="22" t="s">
        <v>287</v>
      </c>
      <c r="Q67" s="24">
        <v>0</v>
      </c>
      <c r="R67" s="24">
        <f t="shared" si="8"/>
        <v>0</v>
      </c>
      <c r="S67" s="24">
        <v>8</v>
      </c>
      <c r="T67" s="24">
        <f t="shared" si="9"/>
        <v>960000</v>
      </c>
      <c r="V67" s="1">
        <f t="shared" si="10"/>
        <v>0</v>
      </c>
    </row>
    <row r="68" spans="1:22" ht="101.25" hidden="1" customHeight="1" x14ac:dyDescent="0.3">
      <c r="A68" s="5">
        <v>83</v>
      </c>
      <c r="B68" s="4">
        <v>33621360</v>
      </c>
      <c r="C68" s="26" t="s">
        <v>288</v>
      </c>
      <c r="D68" s="5" t="s">
        <v>4</v>
      </c>
      <c r="E68" s="15" t="s">
        <v>289</v>
      </c>
      <c r="F68" s="5" t="s">
        <v>5</v>
      </c>
      <c r="G68" s="7">
        <v>720</v>
      </c>
      <c r="H68" s="5">
        <v>5050</v>
      </c>
      <c r="I68" s="4">
        <v>4400</v>
      </c>
      <c r="J68" s="7">
        <f t="shared" si="7"/>
        <v>3168000</v>
      </c>
      <c r="K68" s="23" t="s">
        <v>290</v>
      </c>
      <c r="L68" s="23" t="s">
        <v>291</v>
      </c>
      <c r="M68" s="23" t="s">
        <v>6</v>
      </c>
      <c r="N68" s="22" t="s">
        <v>292</v>
      </c>
      <c r="Q68" s="24">
        <v>4400</v>
      </c>
      <c r="R68" s="24">
        <f t="shared" si="8"/>
        <v>3168000</v>
      </c>
      <c r="S68" s="24">
        <v>0</v>
      </c>
      <c r="T68" s="24">
        <f t="shared" si="9"/>
        <v>0</v>
      </c>
      <c r="V68" s="1">
        <f t="shared" si="10"/>
        <v>0</v>
      </c>
    </row>
    <row r="69" spans="1:22" ht="101.25" hidden="1" customHeight="1" x14ac:dyDescent="0.3">
      <c r="A69" s="5">
        <v>84</v>
      </c>
      <c r="B69" s="4">
        <v>33651163</v>
      </c>
      <c r="C69" s="26" t="s">
        <v>293</v>
      </c>
      <c r="D69" s="5" t="s">
        <v>4</v>
      </c>
      <c r="E69" s="15" t="s">
        <v>294</v>
      </c>
      <c r="F69" s="5" t="s">
        <v>5</v>
      </c>
      <c r="G69" s="7">
        <v>1483</v>
      </c>
      <c r="H69" s="5">
        <v>3000</v>
      </c>
      <c r="I69" s="4">
        <v>2000</v>
      </c>
      <c r="J69" s="7">
        <f t="shared" si="7"/>
        <v>2966000</v>
      </c>
      <c r="K69" s="23" t="s">
        <v>295</v>
      </c>
      <c r="L69" s="23" t="s">
        <v>296</v>
      </c>
      <c r="M69" s="23" t="s">
        <v>6</v>
      </c>
      <c r="N69" s="22" t="s">
        <v>297</v>
      </c>
      <c r="Q69" s="24">
        <v>300</v>
      </c>
      <c r="R69" s="24">
        <f t="shared" si="8"/>
        <v>444900</v>
      </c>
      <c r="S69" s="24">
        <v>1700</v>
      </c>
      <c r="T69" s="24">
        <f t="shared" si="9"/>
        <v>2521100</v>
      </c>
      <c r="V69" s="1">
        <f t="shared" si="10"/>
        <v>0</v>
      </c>
    </row>
    <row r="70" spans="1:22" ht="101.25" customHeight="1" x14ac:dyDescent="0.3">
      <c r="A70" s="5">
        <v>85</v>
      </c>
      <c r="B70" s="4">
        <v>33691176</v>
      </c>
      <c r="C70" s="26" t="s">
        <v>298</v>
      </c>
      <c r="D70" s="5" t="s">
        <v>4</v>
      </c>
      <c r="E70" s="15" t="s">
        <v>299</v>
      </c>
      <c r="F70" s="5" t="s">
        <v>5</v>
      </c>
      <c r="G70" s="7">
        <v>3009</v>
      </c>
      <c r="H70" s="20">
        <f>5000+1450</f>
        <v>6450</v>
      </c>
      <c r="I70" s="4">
        <v>5000</v>
      </c>
      <c r="J70" s="7">
        <f t="shared" si="7"/>
        <v>15045000</v>
      </c>
      <c r="K70" s="23" t="s">
        <v>300</v>
      </c>
      <c r="L70" s="23" t="s">
        <v>301</v>
      </c>
      <c r="M70" s="23" t="s">
        <v>6</v>
      </c>
      <c r="Q70" s="24">
        <v>0</v>
      </c>
      <c r="R70" s="24">
        <f t="shared" si="8"/>
        <v>0</v>
      </c>
      <c r="S70" s="24">
        <v>5000</v>
      </c>
      <c r="T70" s="24">
        <f t="shared" si="9"/>
        <v>15045000</v>
      </c>
      <c r="V70" s="1">
        <f t="shared" si="10"/>
        <v>0</v>
      </c>
    </row>
    <row r="71" spans="1:22" ht="101.25" hidden="1" customHeight="1" x14ac:dyDescent="0.3">
      <c r="A71" s="5">
        <v>86</v>
      </c>
      <c r="B71" s="4">
        <v>33691176</v>
      </c>
      <c r="C71" s="26" t="s">
        <v>302</v>
      </c>
      <c r="D71" s="5" t="s">
        <v>4</v>
      </c>
      <c r="E71" s="15" t="s">
        <v>303</v>
      </c>
      <c r="F71" s="5" t="s">
        <v>5</v>
      </c>
      <c r="G71" s="7">
        <v>1200</v>
      </c>
      <c r="H71" s="5">
        <v>1800</v>
      </c>
      <c r="I71" s="4">
        <v>2800</v>
      </c>
      <c r="J71" s="7">
        <f t="shared" si="7"/>
        <v>3360000</v>
      </c>
      <c r="K71" s="23" t="s">
        <v>304</v>
      </c>
      <c r="L71" s="23" t="s">
        <v>305</v>
      </c>
      <c r="M71" s="23" t="s">
        <v>6</v>
      </c>
      <c r="N71" s="22" t="s">
        <v>306</v>
      </c>
      <c r="Q71" s="24">
        <v>2500</v>
      </c>
      <c r="R71" s="24">
        <f t="shared" si="8"/>
        <v>3000000</v>
      </c>
      <c r="S71" s="24">
        <v>300</v>
      </c>
      <c r="T71" s="24">
        <f t="shared" si="9"/>
        <v>360000</v>
      </c>
      <c r="V71" s="1">
        <f t="shared" si="10"/>
        <v>0</v>
      </c>
    </row>
    <row r="72" spans="1:22" ht="101.25" customHeight="1" x14ac:dyDescent="0.3">
      <c r="A72" s="5">
        <v>87</v>
      </c>
      <c r="B72" s="4">
        <v>33651170</v>
      </c>
      <c r="C72" s="26" t="s">
        <v>307</v>
      </c>
      <c r="D72" s="5" t="s">
        <v>4</v>
      </c>
      <c r="E72" s="15" t="s">
        <v>308</v>
      </c>
      <c r="F72" s="5" t="s">
        <v>5</v>
      </c>
      <c r="G72" s="7">
        <v>18.5</v>
      </c>
      <c r="H72" s="20">
        <f>1000+300</f>
        <v>1300</v>
      </c>
      <c r="I72" s="4">
        <v>2000</v>
      </c>
      <c r="J72" s="7">
        <f t="shared" si="7"/>
        <v>37000</v>
      </c>
      <c r="K72" s="23" t="s">
        <v>309</v>
      </c>
      <c r="L72" s="23" t="s">
        <v>310</v>
      </c>
      <c r="M72" s="23" t="s">
        <v>6</v>
      </c>
      <c r="N72" s="22" t="s">
        <v>311</v>
      </c>
      <c r="Q72" s="24">
        <v>0</v>
      </c>
      <c r="R72" s="24">
        <f t="shared" si="8"/>
        <v>0</v>
      </c>
      <c r="S72" s="24">
        <v>2000</v>
      </c>
      <c r="T72" s="24">
        <f t="shared" si="9"/>
        <v>37000</v>
      </c>
      <c r="V72" s="1">
        <f t="shared" si="10"/>
        <v>0</v>
      </c>
    </row>
    <row r="73" spans="1:22" ht="101.25" hidden="1" customHeight="1" x14ac:dyDescent="0.3">
      <c r="A73" s="5">
        <v>88</v>
      </c>
      <c r="B73" s="4">
        <v>33651134</v>
      </c>
      <c r="C73" s="26" t="s">
        <v>312</v>
      </c>
      <c r="D73" s="5" t="s">
        <v>4</v>
      </c>
      <c r="E73" s="15" t="s">
        <v>313</v>
      </c>
      <c r="F73" s="5" t="s">
        <v>5</v>
      </c>
      <c r="G73" s="7">
        <v>28.5</v>
      </c>
      <c r="H73" s="5">
        <v>500</v>
      </c>
      <c r="I73" s="4">
        <v>1000</v>
      </c>
      <c r="J73" s="7">
        <f t="shared" si="7"/>
        <v>28500</v>
      </c>
      <c r="K73" s="23" t="s">
        <v>314</v>
      </c>
      <c r="L73" s="23" t="s">
        <v>315</v>
      </c>
      <c r="M73" s="23" t="s">
        <v>6</v>
      </c>
      <c r="Q73" s="24">
        <v>600</v>
      </c>
      <c r="R73" s="24">
        <f t="shared" si="8"/>
        <v>17100</v>
      </c>
      <c r="S73" s="24">
        <v>400</v>
      </c>
      <c r="T73" s="24">
        <f t="shared" si="9"/>
        <v>11400</v>
      </c>
      <c r="V73" s="1">
        <f t="shared" si="10"/>
        <v>0</v>
      </c>
    </row>
    <row r="74" spans="1:22" ht="101.25" hidden="1" customHeight="1" x14ac:dyDescent="0.3">
      <c r="A74" s="5">
        <v>89</v>
      </c>
      <c r="B74" s="4">
        <v>33611170</v>
      </c>
      <c r="C74" s="26" t="s">
        <v>316</v>
      </c>
      <c r="D74" s="5" t="s">
        <v>4</v>
      </c>
      <c r="E74" s="15" t="s">
        <v>317</v>
      </c>
      <c r="F74" s="5" t="s">
        <v>5</v>
      </c>
      <c r="G74" s="7">
        <v>45</v>
      </c>
      <c r="H74" s="5">
        <v>2200</v>
      </c>
      <c r="I74" s="4">
        <v>1100</v>
      </c>
      <c r="J74" s="7">
        <f t="shared" si="7"/>
        <v>49500</v>
      </c>
      <c r="K74" s="23" t="s">
        <v>318</v>
      </c>
      <c r="L74" s="23" t="s">
        <v>319</v>
      </c>
      <c r="M74" s="23" t="s">
        <v>6</v>
      </c>
      <c r="Q74" s="24">
        <v>100</v>
      </c>
      <c r="R74" s="24">
        <f t="shared" si="8"/>
        <v>4500</v>
      </c>
      <c r="S74" s="24">
        <v>1000</v>
      </c>
      <c r="T74" s="24">
        <f t="shared" si="9"/>
        <v>45000</v>
      </c>
      <c r="V74" s="1">
        <f t="shared" si="10"/>
        <v>0</v>
      </c>
    </row>
    <row r="75" spans="1:22" ht="101.25" hidden="1" customHeight="1" x14ac:dyDescent="0.3">
      <c r="A75" s="5">
        <v>90</v>
      </c>
      <c r="B75" s="4">
        <v>33611240</v>
      </c>
      <c r="C75" s="26" t="s">
        <v>320</v>
      </c>
      <c r="D75" s="5" t="s">
        <v>4</v>
      </c>
      <c r="E75" s="15" t="s">
        <v>321</v>
      </c>
      <c r="F75" s="5" t="s">
        <v>5</v>
      </c>
      <c r="G75" s="7">
        <v>4</v>
      </c>
      <c r="H75" s="5">
        <v>8500</v>
      </c>
      <c r="I75" s="4">
        <v>8000</v>
      </c>
      <c r="J75" s="7">
        <f t="shared" si="7"/>
        <v>32000</v>
      </c>
      <c r="K75" s="23" t="s">
        <v>322</v>
      </c>
      <c r="L75" s="23" t="s">
        <v>323</v>
      </c>
      <c r="M75" s="23" t="s">
        <v>6</v>
      </c>
      <c r="Q75" s="24">
        <v>0</v>
      </c>
      <c r="R75" s="24">
        <f t="shared" si="8"/>
        <v>0</v>
      </c>
      <c r="S75" s="24">
        <v>8000</v>
      </c>
      <c r="T75" s="24">
        <f t="shared" si="9"/>
        <v>32000</v>
      </c>
      <c r="V75" s="1">
        <f t="shared" si="10"/>
        <v>0</v>
      </c>
    </row>
    <row r="76" spans="1:22" ht="101.25" hidden="1" customHeight="1" x14ac:dyDescent="0.3">
      <c r="A76" s="5">
        <v>91</v>
      </c>
      <c r="B76" s="4">
        <v>33661156</v>
      </c>
      <c r="C76" s="26" t="s">
        <v>324</v>
      </c>
      <c r="D76" s="5" t="s">
        <v>4</v>
      </c>
      <c r="E76" s="15" t="s">
        <v>325</v>
      </c>
      <c r="F76" s="5" t="s">
        <v>5</v>
      </c>
      <c r="G76" s="7">
        <v>374</v>
      </c>
      <c r="H76" s="5">
        <v>20</v>
      </c>
      <c r="I76" s="4">
        <v>20</v>
      </c>
      <c r="J76" s="7">
        <f t="shared" si="7"/>
        <v>7480</v>
      </c>
      <c r="K76" s="23" t="s">
        <v>326</v>
      </c>
      <c r="L76" s="23" t="s">
        <v>327</v>
      </c>
      <c r="M76" s="23" t="s">
        <v>6</v>
      </c>
      <c r="Q76" s="24">
        <v>20</v>
      </c>
      <c r="R76" s="24">
        <f t="shared" si="8"/>
        <v>7480</v>
      </c>
      <c r="S76" s="24">
        <v>0</v>
      </c>
      <c r="T76" s="24">
        <f t="shared" si="9"/>
        <v>0</v>
      </c>
      <c r="V76" s="1">
        <f t="shared" si="10"/>
        <v>0</v>
      </c>
    </row>
    <row r="77" spans="1:22" ht="101.25" hidden="1" customHeight="1" x14ac:dyDescent="0.3">
      <c r="A77" s="5">
        <v>92</v>
      </c>
      <c r="B77" s="4">
        <v>33141165</v>
      </c>
      <c r="C77" s="26" t="s">
        <v>328</v>
      </c>
      <c r="D77" s="5" t="s">
        <v>4</v>
      </c>
      <c r="E77" s="15" t="s">
        <v>329</v>
      </c>
      <c r="F77" s="5" t="s">
        <v>5</v>
      </c>
      <c r="G77" s="7">
        <v>14786</v>
      </c>
      <c r="H77" s="5">
        <v>50</v>
      </c>
      <c r="I77" s="4">
        <v>50</v>
      </c>
      <c r="J77" s="7">
        <f t="shared" si="7"/>
        <v>739300</v>
      </c>
      <c r="K77" s="23" t="s">
        <v>330</v>
      </c>
      <c r="L77" s="23" t="s">
        <v>331</v>
      </c>
      <c r="M77" s="23" t="s">
        <v>6</v>
      </c>
      <c r="Q77" s="24">
        <v>0</v>
      </c>
      <c r="R77" s="24">
        <f t="shared" si="8"/>
        <v>0</v>
      </c>
      <c r="S77" s="24">
        <v>50</v>
      </c>
      <c r="T77" s="24">
        <f t="shared" si="9"/>
        <v>739300</v>
      </c>
      <c r="V77" s="1">
        <f t="shared" si="10"/>
        <v>0</v>
      </c>
    </row>
    <row r="78" spans="1:22" ht="101.25" customHeight="1" x14ac:dyDescent="0.3">
      <c r="A78" s="5">
        <v>94</v>
      </c>
      <c r="B78" s="4">
        <v>33661117</v>
      </c>
      <c r="C78" s="26" t="s">
        <v>333</v>
      </c>
      <c r="D78" s="5" t="s">
        <v>4</v>
      </c>
      <c r="E78" s="15" t="s">
        <v>334</v>
      </c>
      <c r="F78" s="5" t="s">
        <v>5</v>
      </c>
      <c r="G78" s="7">
        <v>2.4300000000000002</v>
      </c>
      <c r="H78" s="20">
        <f>1500+600</f>
        <v>2100</v>
      </c>
      <c r="I78" s="4">
        <v>3600</v>
      </c>
      <c r="J78" s="7">
        <f t="shared" si="7"/>
        <v>8748</v>
      </c>
      <c r="K78" s="23" t="s">
        <v>335</v>
      </c>
      <c r="L78" s="23" t="s">
        <v>336</v>
      </c>
      <c r="M78" s="23" t="s">
        <v>6</v>
      </c>
      <c r="Q78" s="24">
        <v>3000</v>
      </c>
      <c r="R78" s="24">
        <f t="shared" si="8"/>
        <v>7290.0000000000009</v>
      </c>
      <c r="S78" s="24">
        <v>600</v>
      </c>
      <c r="T78" s="24">
        <f t="shared" si="9"/>
        <v>1458</v>
      </c>
      <c r="V78" s="1">
        <f t="shared" si="10"/>
        <v>0</v>
      </c>
    </row>
    <row r="79" spans="1:22" ht="101.25" hidden="1" customHeight="1" x14ac:dyDescent="0.3">
      <c r="A79" s="5">
        <v>95</v>
      </c>
      <c r="B79" s="4">
        <v>33691176</v>
      </c>
      <c r="C79" s="26" t="s">
        <v>337</v>
      </c>
      <c r="D79" s="5" t="s">
        <v>4</v>
      </c>
      <c r="E79" s="15" t="s">
        <v>338</v>
      </c>
      <c r="F79" s="5" t="s">
        <v>5</v>
      </c>
      <c r="G79" s="7">
        <v>147.97999999999999</v>
      </c>
      <c r="H79" s="5">
        <v>1000</v>
      </c>
      <c r="I79" s="4">
        <v>2500</v>
      </c>
      <c r="J79" s="7">
        <f t="shared" si="7"/>
        <v>369950</v>
      </c>
      <c r="K79" s="23" t="s">
        <v>339</v>
      </c>
      <c r="L79" s="23" t="s">
        <v>340</v>
      </c>
      <c r="M79" s="23" t="s">
        <v>6</v>
      </c>
      <c r="Q79" s="24">
        <v>2500</v>
      </c>
      <c r="R79" s="24">
        <f t="shared" si="8"/>
        <v>369950</v>
      </c>
      <c r="S79" s="24">
        <v>0</v>
      </c>
      <c r="T79" s="24">
        <f t="shared" si="9"/>
        <v>0</v>
      </c>
      <c r="V79" s="1">
        <f t="shared" si="10"/>
        <v>0</v>
      </c>
    </row>
    <row r="80" spans="1:22" ht="101.25" hidden="1" customHeight="1" x14ac:dyDescent="0.3">
      <c r="A80" s="5">
        <v>96</v>
      </c>
      <c r="B80" s="4">
        <v>33661126</v>
      </c>
      <c r="C80" s="26" t="s">
        <v>341</v>
      </c>
      <c r="D80" s="5" t="s">
        <v>4</v>
      </c>
      <c r="E80" s="15" t="s">
        <v>342</v>
      </c>
      <c r="F80" s="5" t="s">
        <v>5</v>
      </c>
      <c r="G80" s="7">
        <v>12</v>
      </c>
      <c r="H80" s="5">
        <v>650</v>
      </c>
      <c r="I80" s="4">
        <v>1200</v>
      </c>
      <c r="J80" s="7">
        <f t="shared" si="7"/>
        <v>14400</v>
      </c>
      <c r="K80" s="23" t="s">
        <v>343</v>
      </c>
      <c r="L80" s="23" t="s">
        <v>344</v>
      </c>
      <c r="M80" s="23" t="s">
        <v>6</v>
      </c>
      <c r="Q80" s="24">
        <v>900</v>
      </c>
      <c r="R80" s="24">
        <f t="shared" si="8"/>
        <v>10800</v>
      </c>
      <c r="S80" s="24">
        <v>300</v>
      </c>
      <c r="T80" s="24">
        <f t="shared" si="9"/>
        <v>3600</v>
      </c>
      <c r="V80" s="1">
        <f t="shared" si="10"/>
        <v>0</v>
      </c>
    </row>
    <row r="81" spans="1:22" ht="101.25" hidden="1" customHeight="1" x14ac:dyDescent="0.3">
      <c r="A81" s="5">
        <v>97</v>
      </c>
      <c r="B81" s="4">
        <v>33611180</v>
      </c>
      <c r="C81" s="26" t="s">
        <v>345</v>
      </c>
      <c r="D81" s="5" t="s">
        <v>4</v>
      </c>
      <c r="E81" s="15" t="s">
        <v>346</v>
      </c>
      <c r="F81" s="5" t="s">
        <v>5</v>
      </c>
      <c r="G81" s="7">
        <v>1830</v>
      </c>
      <c r="H81" s="5">
        <v>200</v>
      </c>
      <c r="I81" s="4">
        <v>480</v>
      </c>
      <c r="J81" s="7">
        <f t="shared" si="7"/>
        <v>878400</v>
      </c>
      <c r="K81" s="23" t="s">
        <v>347</v>
      </c>
      <c r="L81" s="23" t="s">
        <v>348</v>
      </c>
      <c r="M81" s="23" t="s">
        <v>6</v>
      </c>
      <c r="Q81" s="24">
        <v>120</v>
      </c>
      <c r="R81" s="24">
        <f t="shared" si="8"/>
        <v>219600</v>
      </c>
      <c r="S81" s="24">
        <v>360</v>
      </c>
      <c r="T81" s="24">
        <f t="shared" si="9"/>
        <v>658800</v>
      </c>
      <c r="V81" s="1">
        <f t="shared" si="10"/>
        <v>0</v>
      </c>
    </row>
    <row r="82" spans="1:22" ht="101.25" customHeight="1" x14ac:dyDescent="0.3">
      <c r="A82" s="5">
        <v>99</v>
      </c>
      <c r="B82" s="4">
        <v>33611370</v>
      </c>
      <c r="C82" s="26" t="s">
        <v>350</v>
      </c>
      <c r="D82" s="5" t="s">
        <v>4</v>
      </c>
      <c r="E82" s="15" t="s">
        <v>351</v>
      </c>
      <c r="F82" s="5" t="s">
        <v>5</v>
      </c>
      <c r="G82" s="7">
        <v>25</v>
      </c>
      <c r="H82" s="20">
        <f>200+80</f>
        <v>280</v>
      </c>
      <c r="I82" s="4">
        <v>400</v>
      </c>
      <c r="J82" s="7">
        <f t="shared" si="7"/>
        <v>10000</v>
      </c>
      <c r="K82" s="23" t="s">
        <v>352</v>
      </c>
      <c r="L82" s="23" t="s">
        <v>353</v>
      </c>
      <c r="M82" s="23" t="s">
        <v>6</v>
      </c>
      <c r="Q82" s="24">
        <v>0</v>
      </c>
      <c r="R82" s="24">
        <f t="shared" si="8"/>
        <v>0</v>
      </c>
      <c r="S82" s="24">
        <v>400</v>
      </c>
      <c r="T82" s="24">
        <f t="shared" si="9"/>
        <v>10000</v>
      </c>
      <c r="V82" s="1">
        <f t="shared" si="10"/>
        <v>0</v>
      </c>
    </row>
    <row r="83" spans="1:22" ht="101.25" hidden="1" customHeight="1" x14ac:dyDescent="0.3">
      <c r="A83" s="5">
        <v>102</v>
      </c>
      <c r="B83" s="4">
        <v>33661121</v>
      </c>
      <c r="C83" s="26" t="s">
        <v>356</v>
      </c>
      <c r="D83" s="5" t="s">
        <v>4</v>
      </c>
      <c r="E83" s="15" t="s">
        <v>357</v>
      </c>
      <c r="F83" s="5" t="s">
        <v>5</v>
      </c>
      <c r="G83" s="7">
        <v>4.8099999999999996</v>
      </c>
      <c r="H83" s="5">
        <v>1600</v>
      </c>
      <c r="I83" s="4">
        <v>2300</v>
      </c>
      <c r="J83" s="7">
        <f t="shared" si="7"/>
        <v>11063</v>
      </c>
      <c r="K83" s="23" t="s">
        <v>358</v>
      </c>
      <c r="L83" s="23" t="s">
        <v>359</v>
      </c>
      <c r="M83" s="23" t="s">
        <v>6</v>
      </c>
      <c r="Q83" s="24">
        <v>2300</v>
      </c>
      <c r="R83" s="24">
        <f t="shared" si="8"/>
        <v>11063</v>
      </c>
      <c r="S83" s="24">
        <v>0</v>
      </c>
      <c r="T83" s="24">
        <f t="shared" si="9"/>
        <v>0</v>
      </c>
      <c r="V83" s="1">
        <f t="shared" si="10"/>
        <v>0</v>
      </c>
    </row>
    <row r="84" spans="1:22" ht="101.25" customHeight="1" x14ac:dyDescent="0.3">
      <c r="A84" s="5">
        <v>105</v>
      </c>
      <c r="B84" s="4">
        <v>33611390</v>
      </c>
      <c r="C84" s="26" t="s">
        <v>362</v>
      </c>
      <c r="D84" s="5" t="s">
        <v>4</v>
      </c>
      <c r="E84" s="15" t="s">
        <v>363</v>
      </c>
      <c r="F84" s="5" t="s">
        <v>5</v>
      </c>
      <c r="G84" s="7">
        <v>23</v>
      </c>
      <c r="H84" s="20">
        <f>100+70</f>
        <v>170</v>
      </c>
      <c r="I84" s="4">
        <v>250</v>
      </c>
      <c r="J84" s="7">
        <f t="shared" si="7"/>
        <v>5750</v>
      </c>
      <c r="K84" s="23" t="s">
        <v>364</v>
      </c>
      <c r="L84" s="23" t="s">
        <v>365</v>
      </c>
      <c r="M84" s="23" t="s">
        <v>6</v>
      </c>
      <c r="Q84" s="24">
        <v>0</v>
      </c>
      <c r="R84" s="24">
        <f t="shared" si="8"/>
        <v>0</v>
      </c>
      <c r="S84" s="24">
        <v>250</v>
      </c>
      <c r="T84" s="24">
        <f t="shared" si="9"/>
        <v>5750</v>
      </c>
      <c r="V84" s="1">
        <f t="shared" si="10"/>
        <v>0</v>
      </c>
    </row>
    <row r="85" spans="1:22" ht="101.25" customHeight="1" x14ac:dyDescent="0.3">
      <c r="A85" s="5">
        <v>111</v>
      </c>
      <c r="B85" s="4">
        <v>33661122</v>
      </c>
      <c r="C85" s="26" t="s">
        <v>371</v>
      </c>
      <c r="D85" s="5" t="s">
        <v>4</v>
      </c>
      <c r="E85" s="15" t="s">
        <v>372</v>
      </c>
      <c r="F85" s="5" t="s">
        <v>5</v>
      </c>
      <c r="G85" s="7">
        <v>6.68</v>
      </c>
      <c r="H85" s="20">
        <f>700+800</f>
        <v>1500</v>
      </c>
      <c r="I85" s="4">
        <v>2000</v>
      </c>
      <c r="J85" s="7">
        <f t="shared" si="7"/>
        <v>13360</v>
      </c>
      <c r="K85" s="23" t="s">
        <v>373</v>
      </c>
      <c r="L85" s="23" t="s">
        <v>374</v>
      </c>
      <c r="M85" s="23" t="s">
        <v>6</v>
      </c>
      <c r="Q85" s="24">
        <v>1500</v>
      </c>
      <c r="R85" s="24">
        <f t="shared" si="8"/>
        <v>10020</v>
      </c>
      <c r="S85" s="24">
        <v>500</v>
      </c>
      <c r="T85" s="24">
        <f t="shared" si="9"/>
        <v>3340</v>
      </c>
      <c r="V85" s="1">
        <f t="shared" si="10"/>
        <v>0</v>
      </c>
    </row>
    <row r="86" spans="1:22" ht="101.25" customHeight="1" x14ac:dyDescent="0.3">
      <c r="A86" s="5">
        <v>115</v>
      </c>
      <c r="B86" s="4">
        <v>33621240</v>
      </c>
      <c r="C86" s="26" t="s">
        <v>378</v>
      </c>
      <c r="D86" s="5" t="s">
        <v>4</v>
      </c>
      <c r="E86" s="15" t="s">
        <v>379</v>
      </c>
      <c r="F86" s="5" t="s">
        <v>5</v>
      </c>
      <c r="G86" s="7">
        <v>26.9</v>
      </c>
      <c r="H86" s="20">
        <f>100+50</f>
        <v>150</v>
      </c>
      <c r="I86" s="4">
        <v>400</v>
      </c>
      <c r="J86" s="7">
        <f t="shared" si="7"/>
        <v>10760</v>
      </c>
      <c r="K86" s="23" t="s">
        <v>380</v>
      </c>
      <c r="L86" s="23" t="s">
        <v>381</v>
      </c>
      <c r="M86" s="23" t="s">
        <v>6</v>
      </c>
      <c r="Q86" s="24">
        <v>0</v>
      </c>
      <c r="R86" s="24">
        <f t="shared" si="8"/>
        <v>0</v>
      </c>
      <c r="S86" s="24">
        <v>400</v>
      </c>
      <c r="T86" s="24">
        <f t="shared" si="9"/>
        <v>10760</v>
      </c>
      <c r="V86" s="1">
        <f t="shared" si="10"/>
        <v>0</v>
      </c>
    </row>
    <row r="87" spans="1:22" ht="101.25" hidden="1" customHeight="1" x14ac:dyDescent="0.3">
      <c r="A87" s="5">
        <v>118</v>
      </c>
      <c r="B87" s="4">
        <v>33661113</v>
      </c>
      <c r="C87" s="26" t="s">
        <v>384</v>
      </c>
      <c r="D87" s="5" t="s">
        <v>4</v>
      </c>
      <c r="E87" s="15" t="s">
        <v>385</v>
      </c>
      <c r="F87" s="5" t="s">
        <v>5</v>
      </c>
      <c r="G87" s="7">
        <v>2460</v>
      </c>
      <c r="H87" s="5">
        <v>10</v>
      </c>
      <c r="I87" s="4">
        <v>10</v>
      </c>
      <c r="J87" s="7">
        <f t="shared" si="7"/>
        <v>24600</v>
      </c>
      <c r="K87" s="23" t="s">
        <v>386</v>
      </c>
      <c r="L87" s="23" t="s">
        <v>387</v>
      </c>
      <c r="M87" s="23" t="s">
        <v>6</v>
      </c>
      <c r="Q87" s="24">
        <v>0</v>
      </c>
      <c r="R87" s="24">
        <f t="shared" si="8"/>
        <v>0</v>
      </c>
      <c r="S87" s="24">
        <v>10</v>
      </c>
      <c r="T87" s="24">
        <f t="shared" si="9"/>
        <v>24600</v>
      </c>
      <c r="V87" s="1">
        <f t="shared" si="10"/>
        <v>0</v>
      </c>
    </row>
    <row r="88" spans="1:22" ht="101.25" hidden="1" customHeight="1" x14ac:dyDescent="0.3">
      <c r="A88" s="5">
        <v>120</v>
      </c>
      <c r="B88" s="4">
        <v>33651126</v>
      </c>
      <c r="C88" s="26" t="s">
        <v>389</v>
      </c>
      <c r="D88" s="5" t="s">
        <v>4</v>
      </c>
      <c r="E88" s="15" t="s">
        <v>390</v>
      </c>
      <c r="F88" s="5" t="s">
        <v>5</v>
      </c>
      <c r="G88" s="7">
        <v>67</v>
      </c>
      <c r="H88" s="5">
        <v>6960</v>
      </c>
      <c r="I88" s="4">
        <v>5000</v>
      </c>
      <c r="J88" s="7">
        <f t="shared" si="7"/>
        <v>335000</v>
      </c>
      <c r="K88" s="23" t="s">
        <v>391</v>
      </c>
      <c r="L88" s="23" t="s">
        <v>392</v>
      </c>
      <c r="M88" s="23" t="s">
        <v>6</v>
      </c>
      <c r="Q88" s="24">
        <v>0</v>
      </c>
      <c r="R88" s="24">
        <f t="shared" si="8"/>
        <v>0</v>
      </c>
      <c r="S88" s="24">
        <v>5000</v>
      </c>
      <c r="T88" s="24">
        <f t="shared" si="9"/>
        <v>335000</v>
      </c>
      <c r="V88" s="1">
        <f t="shared" si="10"/>
        <v>0</v>
      </c>
    </row>
    <row r="89" spans="1:22" ht="101.25" customHeight="1" x14ac:dyDescent="0.3">
      <c r="A89" s="5">
        <v>121</v>
      </c>
      <c r="B89" s="4">
        <v>33611140</v>
      </c>
      <c r="C89" s="26" t="s">
        <v>393</v>
      </c>
      <c r="D89" s="5" t="s">
        <v>4</v>
      </c>
      <c r="E89" s="15" t="s">
        <v>394</v>
      </c>
      <c r="F89" s="5" t="s">
        <v>5</v>
      </c>
      <c r="G89" s="7">
        <v>310</v>
      </c>
      <c r="H89" s="20">
        <f>250+200</f>
        <v>450</v>
      </c>
      <c r="I89" s="4">
        <v>500</v>
      </c>
      <c r="J89" s="7">
        <f t="shared" si="7"/>
        <v>155000</v>
      </c>
      <c r="K89" s="23" t="s">
        <v>395</v>
      </c>
      <c r="L89" s="23" t="s">
        <v>396</v>
      </c>
      <c r="M89" s="23" t="s">
        <v>39</v>
      </c>
      <c r="Q89" s="24">
        <v>0</v>
      </c>
      <c r="R89" s="24">
        <f t="shared" si="8"/>
        <v>0</v>
      </c>
      <c r="S89" s="24">
        <v>500</v>
      </c>
      <c r="T89" s="24">
        <f t="shared" si="9"/>
        <v>155000</v>
      </c>
      <c r="V89" s="1">
        <f t="shared" si="10"/>
        <v>0</v>
      </c>
    </row>
    <row r="90" spans="1:22" ht="101.25" customHeight="1" x14ac:dyDescent="0.3">
      <c r="A90" s="5">
        <v>122</v>
      </c>
      <c r="B90" s="4">
        <v>33661116</v>
      </c>
      <c r="C90" s="26" t="s">
        <v>397</v>
      </c>
      <c r="D90" s="5" t="s">
        <v>4</v>
      </c>
      <c r="E90" s="15" t="s">
        <v>398</v>
      </c>
      <c r="F90" s="5" t="s">
        <v>5</v>
      </c>
      <c r="G90" s="7">
        <v>48</v>
      </c>
      <c r="H90" s="20">
        <f>1500+500</f>
        <v>2000</v>
      </c>
      <c r="I90" s="4">
        <v>2500</v>
      </c>
      <c r="J90" s="7">
        <f t="shared" si="7"/>
        <v>120000</v>
      </c>
      <c r="K90" s="23" t="s">
        <v>399</v>
      </c>
      <c r="L90" s="23" t="s">
        <v>400</v>
      </c>
      <c r="M90" s="23" t="s">
        <v>6</v>
      </c>
      <c r="Q90" s="24">
        <v>0</v>
      </c>
      <c r="R90" s="24">
        <f t="shared" si="8"/>
        <v>0</v>
      </c>
      <c r="S90" s="24">
        <v>2500</v>
      </c>
      <c r="T90" s="24">
        <f t="shared" si="9"/>
        <v>120000</v>
      </c>
      <c r="V90" s="1">
        <f t="shared" si="10"/>
        <v>0</v>
      </c>
    </row>
    <row r="91" spans="1:22" ht="101.25" hidden="1" customHeight="1" x14ac:dyDescent="0.3">
      <c r="A91" s="5">
        <v>123</v>
      </c>
      <c r="B91" s="4">
        <v>33691176</v>
      </c>
      <c r="C91" s="26" t="s">
        <v>401</v>
      </c>
      <c r="D91" s="5" t="s">
        <v>4</v>
      </c>
      <c r="E91" s="15" t="s">
        <v>402</v>
      </c>
      <c r="F91" s="5" t="s">
        <v>5</v>
      </c>
      <c r="G91" s="7">
        <v>2640</v>
      </c>
      <c r="H91" s="5">
        <v>270</v>
      </c>
      <c r="I91" s="4">
        <v>270</v>
      </c>
      <c r="J91" s="7">
        <f t="shared" si="7"/>
        <v>712800</v>
      </c>
      <c r="K91" s="23" t="s">
        <v>403</v>
      </c>
      <c r="L91" s="23" t="s">
        <v>404</v>
      </c>
      <c r="M91" s="23" t="s">
        <v>6</v>
      </c>
      <c r="N91" s="22" t="s">
        <v>405</v>
      </c>
      <c r="Q91" s="24">
        <v>270</v>
      </c>
      <c r="R91" s="24">
        <f t="shared" si="8"/>
        <v>712800</v>
      </c>
      <c r="S91" s="24">
        <v>0</v>
      </c>
      <c r="T91" s="24">
        <f t="shared" si="9"/>
        <v>0</v>
      </c>
      <c r="V91" s="1">
        <f t="shared" si="10"/>
        <v>0</v>
      </c>
    </row>
    <row r="92" spans="1:22" ht="101.25" hidden="1" customHeight="1" x14ac:dyDescent="0.3">
      <c r="A92" s="5">
        <v>128</v>
      </c>
      <c r="B92" s="4">
        <v>33691176</v>
      </c>
      <c r="C92" s="26" t="s">
        <v>410</v>
      </c>
      <c r="D92" s="5" t="s">
        <v>4</v>
      </c>
      <c r="E92" s="15" t="s">
        <v>411</v>
      </c>
      <c r="F92" s="5" t="s">
        <v>5</v>
      </c>
      <c r="G92" s="7">
        <v>4080</v>
      </c>
      <c r="H92" s="5">
        <v>420</v>
      </c>
      <c r="I92" s="4">
        <v>400</v>
      </c>
      <c r="J92" s="7">
        <f t="shared" si="7"/>
        <v>1632000</v>
      </c>
      <c r="K92" s="23" t="s">
        <v>412</v>
      </c>
      <c r="L92" s="23" t="s">
        <v>413</v>
      </c>
      <c r="M92" s="23" t="s">
        <v>6</v>
      </c>
      <c r="Q92" s="24">
        <v>0</v>
      </c>
      <c r="R92" s="24">
        <f t="shared" si="8"/>
        <v>0</v>
      </c>
      <c r="S92" s="24">
        <v>400</v>
      </c>
      <c r="T92" s="24">
        <f t="shared" si="9"/>
        <v>1632000</v>
      </c>
      <c r="V92" s="1">
        <f t="shared" si="10"/>
        <v>0</v>
      </c>
    </row>
    <row r="93" spans="1:22" ht="101.25" hidden="1" customHeight="1" x14ac:dyDescent="0.3">
      <c r="A93" s="5">
        <v>129</v>
      </c>
      <c r="B93" s="4">
        <v>33621120</v>
      </c>
      <c r="C93" s="26" t="s">
        <v>678</v>
      </c>
      <c r="D93" s="5" t="s">
        <v>4</v>
      </c>
      <c r="E93" s="15" t="s">
        <v>415</v>
      </c>
      <c r="F93" s="5" t="s">
        <v>5</v>
      </c>
      <c r="G93" s="7">
        <v>1845</v>
      </c>
      <c r="H93" s="5">
        <v>1200</v>
      </c>
      <c r="I93" s="4">
        <v>200</v>
      </c>
      <c r="J93" s="7">
        <f t="shared" si="7"/>
        <v>369000</v>
      </c>
      <c r="K93" s="23" t="s">
        <v>416</v>
      </c>
      <c r="L93" s="23" t="s">
        <v>417</v>
      </c>
      <c r="M93" s="23" t="s">
        <v>6</v>
      </c>
      <c r="N93" s="22" t="s">
        <v>418</v>
      </c>
      <c r="O93" s="18"/>
      <c r="Q93" s="24">
        <v>200</v>
      </c>
      <c r="R93" s="24">
        <f t="shared" si="8"/>
        <v>369000</v>
      </c>
      <c r="S93" s="24">
        <v>0</v>
      </c>
      <c r="T93" s="24">
        <f t="shared" si="9"/>
        <v>0</v>
      </c>
      <c r="V93" s="1">
        <f t="shared" si="10"/>
        <v>0</v>
      </c>
    </row>
    <row r="94" spans="1:22" ht="101.25" customHeight="1" x14ac:dyDescent="0.3">
      <c r="A94" s="5">
        <v>130</v>
      </c>
      <c r="B94" s="4">
        <v>33631290</v>
      </c>
      <c r="C94" s="26" t="s">
        <v>419</v>
      </c>
      <c r="D94" s="5" t="s">
        <v>4</v>
      </c>
      <c r="E94" s="15" t="s">
        <v>420</v>
      </c>
      <c r="F94" s="5" t="s">
        <v>5</v>
      </c>
      <c r="G94" s="7">
        <v>4.0599999999999996</v>
      </c>
      <c r="H94" s="20">
        <f>1500+500</f>
        <v>2000</v>
      </c>
      <c r="I94" s="4">
        <v>4800</v>
      </c>
      <c r="J94" s="7">
        <f t="shared" si="7"/>
        <v>19487.999999999996</v>
      </c>
      <c r="K94" s="23" t="s">
        <v>421</v>
      </c>
      <c r="L94" s="23" t="s">
        <v>422</v>
      </c>
      <c r="M94" s="23" t="s">
        <v>6</v>
      </c>
      <c r="Q94" s="24">
        <v>0</v>
      </c>
      <c r="R94" s="24">
        <f t="shared" si="8"/>
        <v>0</v>
      </c>
      <c r="S94" s="24">
        <v>4800</v>
      </c>
      <c r="T94" s="24">
        <f t="shared" si="9"/>
        <v>19487.999999999996</v>
      </c>
      <c r="V94" s="1">
        <f t="shared" si="10"/>
        <v>0</v>
      </c>
    </row>
    <row r="95" spans="1:22" ht="101.25" hidden="1" customHeight="1" x14ac:dyDescent="0.3">
      <c r="A95" s="5">
        <v>132</v>
      </c>
      <c r="B95" s="4">
        <v>33651134</v>
      </c>
      <c r="C95" s="26" t="s">
        <v>424</v>
      </c>
      <c r="D95" s="5" t="s">
        <v>4</v>
      </c>
      <c r="E95" s="15" t="s">
        <v>425</v>
      </c>
      <c r="F95" s="5" t="s">
        <v>5</v>
      </c>
      <c r="G95" s="7">
        <v>415.8</v>
      </c>
      <c r="H95" s="5">
        <v>70</v>
      </c>
      <c r="I95" s="4">
        <v>80</v>
      </c>
      <c r="J95" s="7">
        <f t="shared" si="7"/>
        <v>33264</v>
      </c>
      <c r="K95" s="23" t="s">
        <v>426</v>
      </c>
      <c r="L95" s="23" t="s">
        <v>427</v>
      </c>
      <c r="M95" s="23" t="s">
        <v>6</v>
      </c>
      <c r="Q95" s="24">
        <v>80</v>
      </c>
      <c r="R95" s="24">
        <f t="shared" si="8"/>
        <v>33264</v>
      </c>
      <c r="S95" s="24">
        <v>0</v>
      </c>
      <c r="T95" s="24">
        <f t="shared" si="9"/>
        <v>0</v>
      </c>
      <c r="V95" s="1">
        <f t="shared" si="10"/>
        <v>0</v>
      </c>
    </row>
    <row r="96" spans="1:22" ht="101.25" hidden="1" customHeight="1" x14ac:dyDescent="0.3">
      <c r="A96" s="5">
        <v>134</v>
      </c>
      <c r="B96" s="4">
        <v>33621510</v>
      </c>
      <c r="C96" s="26" t="s">
        <v>429</v>
      </c>
      <c r="D96" s="5" t="s">
        <v>4</v>
      </c>
      <c r="E96" s="15" t="s">
        <v>430</v>
      </c>
      <c r="F96" s="5" t="s">
        <v>5</v>
      </c>
      <c r="G96" s="7">
        <v>2.9</v>
      </c>
      <c r="H96" s="5">
        <v>4000</v>
      </c>
      <c r="I96" s="4">
        <v>3600</v>
      </c>
      <c r="J96" s="7">
        <f t="shared" si="7"/>
        <v>10440</v>
      </c>
      <c r="K96" s="23" t="s">
        <v>431</v>
      </c>
      <c r="L96" s="23" t="s">
        <v>432</v>
      </c>
      <c r="M96" s="23" t="s">
        <v>6</v>
      </c>
      <c r="Q96" s="24">
        <v>3600</v>
      </c>
      <c r="R96" s="24">
        <f t="shared" si="8"/>
        <v>10440</v>
      </c>
      <c r="S96" s="24">
        <v>0</v>
      </c>
      <c r="T96" s="24">
        <f t="shared" si="9"/>
        <v>0</v>
      </c>
      <c r="V96" s="1">
        <f t="shared" si="10"/>
        <v>0</v>
      </c>
    </row>
    <row r="97" spans="1:22" ht="101.25" hidden="1" customHeight="1" x14ac:dyDescent="0.3">
      <c r="A97" s="5">
        <v>136</v>
      </c>
      <c r="B97" s="4">
        <v>33691176</v>
      </c>
      <c r="C97" s="26" t="s">
        <v>434</v>
      </c>
      <c r="D97" s="5" t="s">
        <v>4</v>
      </c>
      <c r="E97" s="15" t="s">
        <v>435</v>
      </c>
      <c r="F97" s="5" t="s">
        <v>5</v>
      </c>
      <c r="G97" s="7">
        <v>4000</v>
      </c>
      <c r="H97" s="5">
        <v>410</v>
      </c>
      <c r="I97" s="4">
        <v>500</v>
      </c>
      <c r="J97" s="7">
        <f t="shared" si="7"/>
        <v>2000000</v>
      </c>
      <c r="K97" s="23" t="s">
        <v>436</v>
      </c>
      <c r="L97" s="23" t="s">
        <v>437</v>
      </c>
      <c r="M97" s="23" t="s">
        <v>6</v>
      </c>
      <c r="Q97" s="24">
        <v>500</v>
      </c>
      <c r="R97" s="24">
        <f t="shared" si="8"/>
        <v>2000000</v>
      </c>
      <c r="S97" s="24">
        <v>0</v>
      </c>
      <c r="T97" s="24">
        <f t="shared" si="9"/>
        <v>0</v>
      </c>
      <c r="V97" s="1">
        <f t="shared" si="10"/>
        <v>0</v>
      </c>
    </row>
    <row r="98" spans="1:22" ht="101.25" hidden="1" customHeight="1" x14ac:dyDescent="0.3">
      <c r="A98" s="5">
        <v>139</v>
      </c>
      <c r="B98" s="4">
        <v>33621150</v>
      </c>
      <c r="C98" s="26" t="s">
        <v>440</v>
      </c>
      <c r="D98" s="5" t="s">
        <v>4</v>
      </c>
      <c r="E98" s="15" t="s">
        <v>441</v>
      </c>
      <c r="F98" s="5" t="s">
        <v>5</v>
      </c>
      <c r="G98" s="7">
        <v>1475</v>
      </c>
      <c r="H98" s="5">
        <v>400</v>
      </c>
      <c r="I98" s="4">
        <v>500</v>
      </c>
      <c r="J98" s="7">
        <f t="shared" ref="J98:J129" si="11">I98*G98</f>
        <v>737500</v>
      </c>
      <c r="K98" s="23" t="s">
        <v>442</v>
      </c>
      <c r="L98" s="23" t="s">
        <v>443</v>
      </c>
      <c r="M98" s="23" t="s">
        <v>6</v>
      </c>
      <c r="N98" s="22" t="s">
        <v>444</v>
      </c>
      <c r="Q98" s="24">
        <v>0</v>
      </c>
      <c r="R98" s="24">
        <f t="shared" ref="R98:R129" si="12">Q98*G98</f>
        <v>0</v>
      </c>
      <c r="S98" s="24">
        <v>500</v>
      </c>
      <c r="T98" s="24">
        <f t="shared" ref="T98:T129" si="13">S98*G98</f>
        <v>737500</v>
      </c>
      <c r="V98" s="1">
        <f t="shared" si="10"/>
        <v>0</v>
      </c>
    </row>
    <row r="99" spans="1:22" ht="101.25" customHeight="1" x14ac:dyDescent="0.3">
      <c r="A99" s="5">
        <v>140</v>
      </c>
      <c r="B99" s="4">
        <v>33651139</v>
      </c>
      <c r="C99" s="26" t="s">
        <v>445</v>
      </c>
      <c r="D99" s="5" t="s">
        <v>4</v>
      </c>
      <c r="E99" s="15" t="s">
        <v>446</v>
      </c>
      <c r="F99" s="5" t="s">
        <v>5</v>
      </c>
      <c r="G99" s="7">
        <v>1662.6</v>
      </c>
      <c r="H99" s="20">
        <f>2400+500</f>
        <v>2900</v>
      </c>
      <c r="I99" s="4">
        <v>4000</v>
      </c>
      <c r="J99" s="7">
        <f t="shared" si="11"/>
        <v>6650400</v>
      </c>
      <c r="K99" s="23" t="s">
        <v>447</v>
      </c>
      <c r="L99" s="23" t="s">
        <v>448</v>
      </c>
      <c r="M99" s="23" t="s">
        <v>6</v>
      </c>
      <c r="N99" s="22" t="s">
        <v>449</v>
      </c>
      <c r="Q99" s="24">
        <v>2500</v>
      </c>
      <c r="R99" s="24">
        <f t="shared" si="12"/>
        <v>4156500</v>
      </c>
      <c r="S99" s="24">
        <v>1500</v>
      </c>
      <c r="T99" s="24">
        <f t="shared" si="13"/>
        <v>2493900</v>
      </c>
      <c r="V99" s="1">
        <f t="shared" si="10"/>
        <v>0</v>
      </c>
    </row>
    <row r="100" spans="1:22" ht="101.25" hidden="1" customHeight="1" x14ac:dyDescent="0.3">
      <c r="A100" s="5">
        <v>141</v>
      </c>
      <c r="B100" s="4">
        <v>33691136</v>
      </c>
      <c r="C100" s="26" t="s">
        <v>450</v>
      </c>
      <c r="D100" s="5" t="s">
        <v>4</v>
      </c>
      <c r="E100" s="15" t="s">
        <v>451</v>
      </c>
      <c r="F100" s="5" t="s">
        <v>5</v>
      </c>
      <c r="G100" s="7">
        <v>1400</v>
      </c>
      <c r="H100" s="5">
        <v>2200</v>
      </c>
      <c r="I100" s="4">
        <v>2100</v>
      </c>
      <c r="J100" s="7">
        <f t="shared" si="11"/>
        <v>2940000</v>
      </c>
      <c r="K100" s="23" t="s">
        <v>452</v>
      </c>
      <c r="L100" s="23" t="s">
        <v>453</v>
      </c>
      <c r="M100" s="23" t="s">
        <v>6</v>
      </c>
      <c r="Q100" s="24">
        <v>2100</v>
      </c>
      <c r="R100" s="24">
        <f t="shared" si="12"/>
        <v>2940000</v>
      </c>
      <c r="S100" s="24">
        <v>0</v>
      </c>
      <c r="T100" s="24">
        <f t="shared" si="13"/>
        <v>0</v>
      </c>
      <c r="V100" s="1">
        <f t="shared" si="10"/>
        <v>0</v>
      </c>
    </row>
    <row r="101" spans="1:22" ht="101.25" customHeight="1" x14ac:dyDescent="0.3">
      <c r="A101" s="5">
        <v>143</v>
      </c>
      <c r="B101" s="4">
        <v>33691136</v>
      </c>
      <c r="C101" s="26" t="s">
        <v>455</v>
      </c>
      <c r="D101" s="5" t="s">
        <v>4</v>
      </c>
      <c r="E101" s="15" t="s">
        <v>456</v>
      </c>
      <c r="F101" s="5" t="s">
        <v>5</v>
      </c>
      <c r="G101" s="7">
        <v>526</v>
      </c>
      <c r="H101" s="20">
        <f>800+350</f>
        <v>1150</v>
      </c>
      <c r="I101" s="4">
        <v>1200</v>
      </c>
      <c r="J101" s="7">
        <f t="shared" si="11"/>
        <v>631200</v>
      </c>
      <c r="K101" s="23" t="s">
        <v>457</v>
      </c>
      <c r="L101" s="23" t="s">
        <v>458</v>
      </c>
      <c r="M101" s="23" t="s">
        <v>6</v>
      </c>
      <c r="Q101" s="24">
        <v>400</v>
      </c>
      <c r="R101" s="24">
        <f t="shared" si="12"/>
        <v>210400</v>
      </c>
      <c r="S101" s="24">
        <v>800</v>
      </c>
      <c r="T101" s="24">
        <f t="shared" si="13"/>
        <v>420800</v>
      </c>
      <c r="V101" s="1">
        <f t="shared" si="10"/>
        <v>0</v>
      </c>
    </row>
    <row r="102" spans="1:22" ht="101.25" hidden="1" customHeight="1" x14ac:dyDescent="0.3">
      <c r="A102" s="5">
        <v>144</v>
      </c>
      <c r="B102" s="4">
        <v>33691138</v>
      </c>
      <c r="C102" s="26" t="s">
        <v>459</v>
      </c>
      <c r="D102" s="5" t="s">
        <v>4</v>
      </c>
      <c r="E102" s="15" t="s">
        <v>460</v>
      </c>
      <c r="F102" s="5" t="s">
        <v>5</v>
      </c>
      <c r="G102" s="7">
        <v>463</v>
      </c>
      <c r="H102" s="5">
        <v>10500</v>
      </c>
      <c r="I102" s="4">
        <v>11000</v>
      </c>
      <c r="J102" s="7">
        <f t="shared" si="11"/>
        <v>5093000</v>
      </c>
      <c r="K102" s="23" t="s">
        <v>461</v>
      </c>
      <c r="L102" s="23" t="s">
        <v>462</v>
      </c>
      <c r="M102" s="23" t="s">
        <v>6</v>
      </c>
      <c r="Q102" s="24">
        <v>0</v>
      </c>
      <c r="R102" s="24">
        <f t="shared" si="12"/>
        <v>0</v>
      </c>
      <c r="S102" s="24">
        <v>11000</v>
      </c>
      <c r="T102" s="24">
        <f t="shared" si="13"/>
        <v>5093000</v>
      </c>
      <c r="V102" s="1">
        <f t="shared" si="10"/>
        <v>0</v>
      </c>
    </row>
    <row r="103" spans="1:22" ht="101.25" hidden="1" customHeight="1" x14ac:dyDescent="0.3">
      <c r="A103" s="5">
        <v>146</v>
      </c>
      <c r="B103" s="4">
        <v>33631250</v>
      </c>
      <c r="C103" s="26" t="s">
        <v>464</v>
      </c>
      <c r="D103" s="5" t="s">
        <v>4</v>
      </c>
      <c r="E103" s="15" t="s">
        <v>465</v>
      </c>
      <c r="F103" s="5" t="s">
        <v>466</v>
      </c>
      <c r="G103" s="7">
        <v>1150</v>
      </c>
      <c r="H103" s="5">
        <v>2300</v>
      </c>
      <c r="I103" s="4">
        <v>3000</v>
      </c>
      <c r="J103" s="7">
        <f t="shared" si="11"/>
        <v>3450000</v>
      </c>
      <c r="K103" s="23" t="s">
        <v>467</v>
      </c>
      <c r="L103" s="23" t="s">
        <v>468</v>
      </c>
      <c r="M103" s="23" t="s">
        <v>469</v>
      </c>
      <c r="N103" s="22" t="s">
        <v>470</v>
      </c>
      <c r="Q103" s="24">
        <v>1800</v>
      </c>
      <c r="R103" s="24">
        <f t="shared" si="12"/>
        <v>2070000</v>
      </c>
      <c r="S103" s="24">
        <v>1200</v>
      </c>
      <c r="T103" s="24">
        <f t="shared" si="13"/>
        <v>1380000</v>
      </c>
      <c r="V103" s="1">
        <f t="shared" si="10"/>
        <v>0</v>
      </c>
    </row>
    <row r="104" spans="1:22" ht="101.25" hidden="1" customHeight="1" x14ac:dyDescent="0.3">
      <c r="A104" s="5">
        <v>147</v>
      </c>
      <c r="B104" s="4">
        <v>33631460</v>
      </c>
      <c r="C104" s="26" t="s">
        <v>471</v>
      </c>
      <c r="D104" s="5" t="s">
        <v>4</v>
      </c>
      <c r="E104" s="15" t="s">
        <v>472</v>
      </c>
      <c r="F104" s="5" t="s">
        <v>5</v>
      </c>
      <c r="G104" s="7">
        <v>1200</v>
      </c>
      <c r="H104" s="5">
        <v>20</v>
      </c>
      <c r="I104" s="4">
        <v>40</v>
      </c>
      <c r="J104" s="7">
        <f t="shared" si="11"/>
        <v>48000</v>
      </c>
      <c r="K104" s="23" t="s">
        <v>473</v>
      </c>
      <c r="L104" s="23" t="s">
        <v>474</v>
      </c>
      <c r="M104" s="23" t="s">
        <v>6</v>
      </c>
      <c r="Q104" s="24">
        <v>0</v>
      </c>
      <c r="R104" s="24">
        <f t="shared" si="12"/>
        <v>0</v>
      </c>
      <c r="S104" s="24">
        <v>40</v>
      </c>
      <c r="T104" s="24">
        <f t="shared" si="13"/>
        <v>48000</v>
      </c>
      <c r="V104" s="1">
        <f t="shared" si="10"/>
        <v>0</v>
      </c>
    </row>
    <row r="105" spans="1:22" ht="101.25" hidden="1" customHeight="1" x14ac:dyDescent="0.3">
      <c r="A105" s="5">
        <v>148</v>
      </c>
      <c r="B105" s="4">
        <v>33691176</v>
      </c>
      <c r="C105" s="26" t="s">
        <v>475</v>
      </c>
      <c r="D105" s="5" t="s">
        <v>4</v>
      </c>
      <c r="E105" s="15" t="s">
        <v>476</v>
      </c>
      <c r="F105" s="5" t="s">
        <v>5</v>
      </c>
      <c r="G105" s="7">
        <v>2480</v>
      </c>
      <c r="H105" s="5">
        <v>200</v>
      </c>
      <c r="I105" s="4">
        <v>300</v>
      </c>
      <c r="J105" s="7">
        <f t="shared" si="11"/>
        <v>744000</v>
      </c>
      <c r="K105" s="23" t="s">
        <v>477</v>
      </c>
      <c r="L105" s="23" t="s">
        <v>478</v>
      </c>
      <c r="M105" s="23" t="s">
        <v>6</v>
      </c>
      <c r="Q105" s="24">
        <v>300</v>
      </c>
      <c r="R105" s="24">
        <f t="shared" si="12"/>
        <v>744000</v>
      </c>
      <c r="S105" s="24">
        <v>0</v>
      </c>
      <c r="T105" s="24">
        <f t="shared" si="13"/>
        <v>0</v>
      </c>
      <c r="V105" s="1">
        <f t="shared" si="10"/>
        <v>0</v>
      </c>
    </row>
    <row r="106" spans="1:22" ht="101.25" hidden="1" customHeight="1" x14ac:dyDescent="0.3">
      <c r="A106" s="5">
        <v>149</v>
      </c>
      <c r="B106" s="4">
        <v>33621290</v>
      </c>
      <c r="C106" s="26" t="s">
        <v>479</v>
      </c>
      <c r="D106" s="5" t="s">
        <v>4</v>
      </c>
      <c r="E106" s="15" t="s">
        <v>480</v>
      </c>
      <c r="F106" s="5" t="s">
        <v>5</v>
      </c>
      <c r="G106" s="7">
        <v>2600</v>
      </c>
      <c r="H106" s="5">
        <v>200</v>
      </c>
      <c r="I106" s="4">
        <v>400</v>
      </c>
      <c r="J106" s="7">
        <f t="shared" si="11"/>
        <v>1040000</v>
      </c>
      <c r="K106" s="23" t="s">
        <v>481</v>
      </c>
      <c r="L106" s="23" t="s">
        <v>482</v>
      </c>
      <c r="M106" s="23" t="s">
        <v>6</v>
      </c>
      <c r="Q106" s="24">
        <v>400</v>
      </c>
      <c r="R106" s="24">
        <f t="shared" si="12"/>
        <v>1040000</v>
      </c>
      <c r="S106" s="24">
        <v>0</v>
      </c>
      <c r="T106" s="24">
        <f t="shared" si="13"/>
        <v>0</v>
      </c>
      <c r="V106" s="1">
        <f t="shared" si="10"/>
        <v>0</v>
      </c>
    </row>
    <row r="107" spans="1:22" ht="101.25" hidden="1" customHeight="1" x14ac:dyDescent="0.3">
      <c r="A107" s="5">
        <v>151</v>
      </c>
      <c r="B107" s="4">
        <v>33651125</v>
      </c>
      <c r="C107" s="26" t="s">
        <v>483</v>
      </c>
      <c r="D107" s="5" t="s">
        <v>4</v>
      </c>
      <c r="E107" s="15" t="s">
        <v>484</v>
      </c>
      <c r="F107" s="5" t="s">
        <v>5</v>
      </c>
      <c r="G107" s="7">
        <v>319</v>
      </c>
      <c r="H107" s="5">
        <v>200</v>
      </c>
      <c r="I107" s="4">
        <v>250</v>
      </c>
      <c r="J107" s="7">
        <f t="shared" si="11"/>
        <v>79750</v>
      </c>
      <c r="K107" s="23" t="s">
        <v>485</v>
      </c>
      <c r="L107" s="23" t="s">
        <v>486</v>
      </c>
      <c r="M107" s="23" t="s">
        <v>6</v>
      </c>
      <c r="Q107" s="24">
        <v>0</v>
      </c>
      <c r="R107" s="24">
        <f t="shared" si="12"/>
        <v>0</v>
      </c>
      <c r="S107" s="24">
        <v>250</v>
      </c>
      <c r="T107" s="24">
        <f t="shared" si="13"/>
        <v>79750</v>
      </c>
      <c r="V107" s="1">
        <f t="shared" si="10"/>
        <v>0</v>
      </c>
    </row>
    <row r="108" spans="1:22" ht="101.25" hidden="1" customHeight="1" x14ac:dyDescent="0.3">
      <c r="A108" s="5">
        <v>152</v>
      </c>
      <c r="B108" s="4">
        <v>33661110</v>
      </c>
      <c r="C108" s="26" t="s">
        <v>487</v>
      </c>
      <c r="D108" s="5" t="s">
        <v>4</v>
      </c>
      <c r="E108" s="15" t="s">
        <v>488</v>
      </c>
      <c r="F108" s="5" t="s">
        <v>5</v>
      </c>
      <c r="G108" s="7">
        <v>7500</v>
      </c>
      <c r="H108" s="5">
        <v>700</v>
      </c>
      <c r="I108" s="4">
        <v>700</v>
      </c>
      <c r="J108" s="7">
        <f t="shared" si="11"/>
        <v>5250000</v>
      </c>
      <c r="K108" s="23" t="s">
        <v>489</v>
      </c>
      <c r="L108" s="23" t="s">
        <v>490</v>
      </c>
      <c r="M108" s="23" t="s">
        <v>6</v>
      </c>
      <c r="N108" s="22" t="s">
        <v>491</v>
      </c>
      <c r="Q108" s="24">
        <v>550</v>
      </c>
      <c r="R108" s="24">
        <f t="shared" si="12"/>
        <v>4125000</v>
      </c>
      <c r="S108" s="24">
        <v>150</v>
      </c>
      <c r="T108" s="24">
        <f t="shared" si="13"/>
        <v>1125000</v>
      </c>
      <c r="V108" s="1">
        <f t="shared" si="10"/>
        <v>0</v>
      </c>
    </row>
    <row r="109" spans="1:22" ht="101.25" hidden="1" customHeight="1" x14ac:dyDescent="0.3">
      <c r="A109" s="5">
        <v>153</v>
      </c>
      <c r="B109" s="4">
        <v>33661120</v>
      </c>
      <c r="C109" s="26" t="s">
        <v>492</v>
      </c>
      <c r="D109" s="5" t="s">
        <v>4</v>
      </c>
      <c r="E109" s="15" t="s">
        <v>493</v>
      </c>
      <c r="F109" s="5" t="s">
        <v>5</v>
      </c>
      <c r="G109" s="7">
        <v>450</v>
      </c>
      <c r="H109" s="5">
        <v>930</v>
      </c>
      <c r="I109" s="4">
        <v>450</v>
      </c>
      <c r="J109" s="7">
        <f t="shared" si="11"/>
        <v>202500</v>
      </c>
      <c r="K109" s="23" t="s">
        <v>494</v>
      </c>
      <c r="L109" s="23" t="s">
        <v>495</v>
      </c>
      <c r="M109" s="23" t="s">
        <v>6</v>
      </c>
      <c r="N109" s="22" t="s">
        <v>496</v>
      </c>
      <c r="Q109" s="24">
        <v>450</v>
      </c>
      <c r="R109" s="24">
        <f t="shared" si="12"/>
        <v>202500</v>
      </c>
      <c r="S109" s="24">
        <v>0</v>
      </c>
      <c r="T109" s="24">
        <f t="shared" si="13"/>
        <v>0</v>
      </c>
      <c r="V109" s="1">
        <f t="shared" si="10"/>
        <v>0</v>
      </c>
    </row>
    <row r="110" spans="1:22" ht="101.25" hidden="1" customHeight="1" x14ac:dyDescent="0.3">
      <c r="A110" s="5">
        <v>154</v>
      </c>
      <c r="B110" s="4">
        <v>33661114</v>
      </c>
      <c r="C110" s="26" t="s">
        <v>497</v>
      </c>
      <c r="D110" s="5" t="s">
        <v>4</v>
      </c>
      <c r="E110" s="15" t="s">
        <v>498</v>
      </c>
      <c r="F110" s="5" t="s">
        <v>5</v>
      </c>
      <c r="G110" s="7">
        <v>450</v>
      </c>
      <c r="H110" s="5">
        <v>13200</v>
      </c>
      <c r="I110" s="4">
        <v>10000</v>
      </c>
      <c r="J110" s="7">
        <f t="shared" si="11"/>
        <v>4500000</v>
      </c>
      <c r="K110" s="23" t="s">
        <v>499</v>
      </c>
      <c r="L110" s="23" t="s">
        <v>500</v>
      </c>
      <c r="M110" s="23" t="s">
        <v>6</v>
      </c>
      <c r="Q110" s="24">
        <v>10000</v>
      </c>
      <c r="R110" s="24">
        <f t="shared" si="12"/>
        <v>4500000</v>
      </c>
      <c r="S110" s="24">
        <v>0</v>
      </c>
      <c r="T110" s="24">
        <f t="shared" si="13"/>
        <v>0</v>
      </c>
      <c r="V110" s="1">
        <f t="shared" si="10"/>
        <v>0</v>
      </c>
    </row>
    <row r="111" spans="1:22" ht="101.25" customHeight="1" x14ac:dyDescent="0.3">
      <c r="A111" s="5">
        <v>155</v>
      </c>
      <c r="B111" s="4">
        <v>33621160</v>
      </c>
      <c r="C111" s="26" t="s">
        <v>501</v>
      </c>
      <c r="D111" s="5" t="s">
        <v>4</v>
      </c>
      <c r="E111" s="15" t="s">
        <v>502</v>
      </c>
      <c r="F111" s="5" t="s">
        <v>5</v>
      </c>
      <c r="G111" s="7">
        <v>1000</v>
      </c>
      <c r="H111" s="20">
        <f>100+70</f>
        <v>170</v>
      </c>
      <c r="I111" s="4">
        <v>600</v>
      </c>
      <c r="J111" s="7">
        <f t="shared" si="11"/>
        <v>600000</v>
      </c>
      <c r="K111" s="23" t="s">
        <v>503</v>
      </c>
      <c r="L111" s="23" t="s">
        <v>504</v>
      </c>
      <c r="M111" s="23" t="s">
        <v>6</v>
      </c>
      <c r="Q111" s="24">
        <v>0</v>
      </c>
      <c r="R111" s="24">
        <f t="shared" si="12"/>
        <v>0</v>
      </c>
      <c r="S111" s="24">
        <v>600</v>
      </c>
      <c r="T111" s="24">
        <f t="shared" si="13"/>
        <v>600000</v>
      </c>
      <c r="V111" s="1">
        <f t="shared" si="10"/>
        <v>0</v>
      </c>
    </row>
    <row r="112" spans="1:22" ht="101.25" hidden="1" customHeight="1" x14ac:dyDescent="0.3">
      <c r="A112" s="5">
        <v>156</v>
      </c>
      <c r="B112" s="4">
        <v>33661112</v>
      </c>
      <c r="C112" s="26" t="s">
        <v>505</v>
      </c>
      <c r="D112" s="5" t="s">
        <v>4</v>
      </c>
      <c r="E112" s="15" t="s">
        <v>506</v>
      </c>
      <c r="F112" s="5" t="s">
        <v>5</v>
      </c>
      <c r="G112" s="7">
        <v>370</v>
      </c>
      <c r="H112" s="5">
        <v>3100</v>
      </c>
      <c r="I112" s="4">
        <v>3100</v>
      </c>
      <c r="J112" s="7">
        <f t="shared" si="11"/>
        <v>1147000</v>
      </c>
      <c r="K112" s="23" t="s">
        <v>507</v>
      </c>
      <c r="L112" s="23" t="s">
        <v>508</v>
      </c>
      <c r="M112" s="23" t="s">
        <v>6</v>
      </c>
      <c r="Q112" s="24">
        <v>2400</v>
      </c>
      <c r="R112" s="24">
        <f t="shared" si="12"/>
        <v>888000</v>
      </c>
      <c r="S112" s="24">
        <v>700</v>
      </c>
      <c r="T112" s="24">
        <f t="shared" si="13"/>
        <v>259000</v>
      </c>
      <c r="V112" s="1">
        <f t="shared" si="10"/>
        <v>0</v>
      </c>
    </row>
    <row r="113" spans="1:22" ht="101.25" customHeight="1" x14ac:dyDescent="0.3">
      <c r="A113" s="5">
        <v>157</v>
      </c>
      <c r="B113" s="4">
        <v>33651123</v>
      </c>
      <c r="C113" s="26" t="s">
        <v>509</v>
      </c>
      <c r="D113" s="5" t="s">
        <v>4</v>
      </c>
      <c r="E113" s="15" t="s">
        <v>510</v>
      </c>
      <c r="F113" s="5" t="s">
        <v>5</v>
      </c>
      <c r="G113" s="7">
        <v>250</v>
      </c>
      <c r="H113" s="20">
        <f>7000+1500</f>
        <v>8500</v>
      </c>
      <c r="I113" s="4">
        <v>8500</v>
      </c>
      <c r="J113" s="7">
        <f t="shared" si="11"/>
        <v>2125000</v>
      </c>
      <c r="K113" s="23" t="s">
        <v>511</v>
      </c>
      <c r="L113" s="23" t="s">
        <v>512</v>
      </c>
      <c r="M113" s="23" t="s">
        <v>6</v>
      </c>
      <c r="Q113" s="24">
        <v>0</v>
      </c>
      <c r="R113" s="24">
        <f t="shared" si="12"/>
        <v>0</v>
      </c>
      <c r="S113" s="24">
        <v>8500</v>
      </c>
      <c r="T113" s="24">
        <f t="shared" si="13"/>
        <v>2125000</v>
      </c>
      <c r="V113" s="1">
        <f t="shared" si="10"/>
        <v>0</v>
      </c>
    </row>
    <row r="114" spans="1:22" ht="101.25" customHeight="1" x14ac:dyDescent="0.3">
      <c r="A114" s="5">
        <v>158</v>
      </c>
      <c r="B114" s="4">
        <v>33661153</v>
      </c>
      <c r="C114" s="26" t="s">
        <v>513</v>
      </c>
      <c r="D114" s="5" t="s">
        <v>4</v>
      </c>
      <c r="E114" s="15" t="s">
        <v>514</v>
      </c>
      <c r="F114" s="5" t="s">
        <v>5</v>
      </c>
      <c r="G114" s="7">
        <v>69.3</v>
      </c>
      <c r="H114" s="20">
        <f>17000+6000</f>
        <v>23000</v>
      </c>
      <c r="I114" s="4">
        <v>29000</v>
      </c>
      <c r="J114" s="7">
        <f t="shared" si="11"/>
        <v>2009700</v>
      </c>
      <c r="K114" s="23" t="s">
        <v>515</v>
      </c>
      <c r="L114" s="23" t="s">
        <v>516</v>
      </c>
      <c r="M114" s="23" t="s">
        <v>6</v>
      </c>
      <c r="Q114" s="24">
        <v>11000</v>
      </c>
      <c r="R114" s="24">
        <f t="shared" si="12"/>
        <v>762300</v>
      </c>
      <c r="S114" s="24">
        <v>18000</v>
      </c>
      <c r="T114" s="24">
        <f t="shared" si="13"/>
        <v>1247400</v>
      </c>
      <c r="V114" s="1">
        <f t="shared" si="10"/>
        <v>0</v>
      </c>
    </row>
    <row r="115" spans="1:22" ht="101.25" hidden="1" customHeight="1" x14ac:dyDescent="0.3">
      <c r="A115" s="5">
        <v>159</v>
      </c>
      <c r="B115" s="4">
        <v>33691136</v>
      </c>
      <c r="C115" s="26" t="s">
        <v>517</v>
      </c>
      <c r="D115" s="5" t="s">
        <v>4</v>
      </c>
      <c r="E115" s="15" t="s">
        <v>518</v>
      </c>
      <c r="F115" s="5" t="s">
        <v>5</v>
      </c>
      <c r="G115" s="7">
        <v>296.39999999999998</v>
      </c>
      <c r="H115" s="5">
        <v>3000</v>
      </c>
      <c r="I115" s="4">
        <v>3000</v>
      </c>
      <c r="J115" s="7">
        <f t="shared" si="11"/>
        <v>889199.99999999988</v>
      </c>
      <c r="K115" s="23" t="s">
        <v>519</v>
      </c>
      <c r="L115" s="23" t="s">
        <v>520</v>
      </c>
      <c r="M115" s="23" t="s">
        <v>6</v>
      </c>
      <c r="Q115" s="24">
        <v>3000</v>
      </c>
      <c r="R115" s="24">
        <f t="shared" si="12"/>
        <v>889199.99999999988</v>
      </c>
      <c r="S115" s="24">
        <v>0</v>
      </c>
      <c r="T115" s="24">
        <f t="shared" si="13"/>
        <v>0</v>
      </c>
      <c r="V115" s="1">
        <f t="shared" si="10"/>
        <v>0</v>
      </c>
    </row>
    <row r="116" spans="1:22" ht="101.25" hidden="1" customHeight="1" x14ac:dyDescent="0.3">
      <c r="A116" s="5">
        <v>160</v>
      </c>
      <c r="B116" s="4">
        <v>33691176</v>
      </c>
      <c r="C116" s="26" t="s">
        <v>521</v>
      </c>
      <c r="D116" s="5" t="s">
        <v>4</v>
      </c>
      <c r="E116" s="15" t="s">
        <v>522</v>
      </c>
      <c r="F116" s="5" t="s">
        <v>5</v>
      </c>
      <c r="G116" s="7">
        <v>1400</v>
      </c>
      <c r="H116" s="5">
        <v>1350</v>
      </c>
      <c r="I116" s="4">
        <v>1300</v>
      </c>
      <c r="J116" s="7">
        <f t="shared" si="11"/>
        <v>1820000</v>
      </c>
      <c r="K116" s="23" t="s">
        <v>523</v>
      </c>
      <c r="L116" s="23" t="s">
        <v>524</v>
      </c>
      <c r="M116" s="23" t="s">
        <v>6</v>
      </c>
      <c r="Q116" s="24">
        <v>1300</v>
      </c>
      <c r="R116" s="24">
        <f t="shared" si="12"/>
        <v>1820000</v>
      </c>
      <c r="S116" s="24">
        <v>0</v>
      </c>
      <c r="T116" s="24">
        <f t="shared" si="13"/>
        <v>0</v>
      </c>
      <c r="V116" s="1">
        <f t="shared" si="10"/>
        <v>0</v>
      </c>
    </row>
    <row r="117" spans="1:22" ht="101.25" customHeight="1" x14ac:dyDescent="0.3">
      <c r="A117" s="5">
        <v>161</v>
      </c>
      <c r="B117" s="4">
        <v>33691112</v>
      </c>
      <c r="C117" s="26" t="s">
        <v>525</v>
      </c>
      <c r="D117" s="5" t="s">
        <v>4</v>
      </c>
      <c r="E117" s="15" t="s">
        <v>526</v>
      </c>
      <c r="F117" s="5" t="s">
        <v>5</v>
      </c>
      <c r="G117" s="7">
        <v>269.67</v>
      </c>
      <c r="H117" s="20">
        <f>11500+500</f>
        <v>12000</v>
      </c>
      <c r="I117" s="4">
        <v>12000</v>
      </c>
      <c r="J117" s="7">
        <f t="shared" si="11"/>
        <v>3236040</v>
      </c>
      <c r="K117" s="23" t="s">
        <v>527</v>
      </c>
      <c r="L117" s="23" t="s">
        <v>528</v>
      </c>
      <c r="M117" s="23" t="s">
        <v>6</v>
      </c>
      <c r="Q117" s="24">
        <v>5600</v>
      </c>
      <c r="R117" s="24">
        <f t="shared" si="12"/>
        <v>1510152</v>
      </c>
      <c r="S117" s="24">
        <v>6400</v>
      </c>
      <c r="T117" s="24">
        <f t="shared" si="13"/>
        <v>1725888</v>
      </c>
      <c r="V117" s="1">
        <f t="shared" si="10"/>
        <v>0</v>
      </c>
    </row>
    <row r="118" spans="1:22" ht="101.25" hidden="1" customHeight="1" x14ac:dyDescent="0.3">
      <c r="A118" s="5">
        <v>162</v>
      </c>
      <c r="B118" s="4">
        <v>33691136</v>
      </c>
      <c r="C118" s="26" t="s">
        <v>529</v>
      </c>
      <c r="D118" s="5" t="s">
        <v>4</v>
      </c>
      <c r="E118" s="15" t="s">
        <v>530</v>
      </c>
      <c r="F118" s="5" t="s">
        <v>5</v>
      </c>
      <c r="G118" s="7">
        <v>249.48</v>
      </c>
      <c r="H118" s="5">
        <v>56300</v>
      </c>
      <c r="I118" s="4">
        <v>60000</v>
      </c>
      <c r="J118" s="7">
        <f t="shared" si="11"/>
        <v>14968800</v>
      </c>
      <c r="K118" s="23" t="s">
        <v>531</v>
      </c>
      <c r="L118" s="23" t="s">
        <v>532</v>
      </c>
      <c r="M118" s="23" t="s">
        <v>6</v>
      </c>
      <c r="Q118" s="24">
        <v>60000</v>
      </c>
      <c r="R118" s="24">
        <f t="shared" si="12"/>
        <v>14968800</v>
      </c>
      <c r="S118" s="24">
        <v>0</v>
      </c>
      <c r="T118" s="24">
        <f t="shared" si="13"/>
        <v>0</v>
      </c>
      <c r="V118" s="1">
        <f t="shared" si="10"/>
        <v>0</v>
      </c>
    </row>
    <row r="119" spans="1:22" ht="101.25" customHeight="1" x14ac:dyDescent="0.3">
      <c r="A119" s="5">
        <v>163</v>
      </c>
      <c r="B119" s="4">
        <v>33691176</v>
      </c>
      <c r="C119" s="26" t="s">
        <v>533</v>
      </c>
      <c r="D119" s="5" t="s">
        <v>4</v>
      </c>
      <c r="E119" s="15" t="s">
        <v>534</v>
      </c>
      <c r="F119" s="5" t="s">
        <v>5</v>
      </c>
      <c r="G119" s="7">
        <v>236.41</v>
      </c>
      <c r="H119" s="20">
        <f>12500+1000</f>
        <v>13500</v>
      </c>
      <c r="I119" s="4">
        <v>18000</v>
      </c>
      <c r="J119" s="7">
        <f t="shared" si="11"/>
        <v>4255380</v>
      </c>
      <c r="K119" s="23" t="s">
        <v>535</v>
      </c>
      <c r="L119" s="23" t="s">
        <v>536</v>
      </c>
      <c r="M119" s="23" t="s">
        <v>6</v>
      </c>
      <c r="Q119" s="24">
        <v>0</v>
      </c>
      <c r="R119" s="24">
        <f t="shared" si="12"/>
        <v>0</v>
      </c>
      <c r="S119" s="24">
        <v>18000</v>
      </c>
      <c r="T119" s="24">
        <f t="shared" si="13"/>
        <v>4255380</v>
      </c>
      <c r="V119" s="1">
        <f t="shared" si="10"/>
        <v>0</v>
      </c>
    </row>
    <row r="120" spans="1:22" ht="101.25" hidden="1" customHeight="1" x14ac:dyDescent="0.3">
      <c r="A120" s="5">
        <v>164</v>
      </c>
      <c r="B120" s="4">
        <v>33691176</v>
      </c>
      <c r="C120" s="26" t="s">
        <v>537</v>
      </c>
      <c r="D120" s="5" t="s">
        <v>4</v>
      </c>
      <c r="E120" s="15" t="s">
        <v>538</v>
      </c>
      <c r="F120" s="5" t="s">
        <v>5</v>
      </c>
      <c r="G120" s="7">
        <v>250.66</v>
      </c>
      <c r="H120" s="5">
        <v>3150</v>
      </c>
      <c r="I120" s="4">
        <v>6200</v>
      </c>
      <c r="J120" s="7">
        <f t="shared" si="11"/>
        <v>1554092</v>
      </c>
      <c r="K120" s="23" t="s">
        <v>539</v>
      </c>
      <c r="L120" s="23" t="s">
        <v>540</v>
      </c>
      <c r="M120" s="23" t="s">
        <v>6</v>
      </c>
      <c r="Q120" s="24">
        <v>6200</v>
      </c>
      <c r="R120" s="24">
        <f t="shared" si="12"/>
        <v>1554092</v>
      </c>
      <c r="S120" s="24">
        <v>0</v>
      </c>
      <c r="T120" s="24">
        <f t="shared" si="13"/>
        <v>0</v>
      </c>
      <c r="V120" s="1">
        <f t="shared" si="10"/>
        <v>0</v>
      </c>
    </row>
    <row r="121" spans="1:22" ht="101.25" hidden="1" customHeight="1" x14ac:dyDescent="0.3">
      <c r="A121" s="5">
        <v>165</v>
      </c>
      <c r="B121" s="4">
        <v>33691176</v>
      </c>
      <c r="C121" s="26" t="s">
        <v>541</v>
      </c>
      <c r="D121" s="5" t="s">
        <v>4</v>
      </c>
      <c r="E121" s="15" t="s">
        <v>542</v>
      </c>
      <c r="F121" s="5" t="s">
        <v>5</v>
      </c>
      <c r="G121" s="7">
        <v>51720</v>
      </c>
      <c r="H121" s="5">
        <v>110</v>
      </c>
      <c r="I121" s="4">
        <v>260</v>
      </c>
      <c r="J121" s="7">
        <f t="shared" si="11"/>
        <v>13447200</v>
      </c>
      <c r="K121" s="23" t="s">
        <v>543</v>
      </c>
      <c r="L121" s="23" t="s">
        <v>544</v>
      </c>
      <c r="M121" s="23" t="s">
        <v>6</v>
      </c>
      <c r="N121" s="22" t="s">
        <v>545</v>
      </c>
      <c r="Q121" s="24">
        <v>60</v>
      </c>
      <c r="R121" s="24">
        <f t="shared" si="12"/>
        <v>3103200</v>
      </c>
      <c r="S121" s="24">
        <v>200</v>
      </c>
      <c r="T121" s="24">
        <f t="shared" si="13"/>
        <v>10344000</v>
      </c>
      <c r="V121" s="1">
        <f t="shared" si="10"/>
        <v>0</v>
      </c>
    </row>
    <row r="122" spans="1:22" ht="101.25" hidden="1" customHeight="1" x14ac:dyDescent="0.3">
      <c r="A122" s="5">
        <v>168</v>
      </c>
      <c r="B122" s="4">
        <v>33671114</v>
      </c>
      <c r="C122" s="26" t="s">
        <v>548</v>
      </c>
      <c r="D122" s="5" t="s">
        <v>4</v>
      </c>
      <c r="E122" s="15" t="s">
        <v>549</v>
      </c>
      <c r="F122" s="5" t="s">
        <v>5</v>
      </c>
      <c r="G122" s="7">
        <v>36.799999999999997</v>
      </c>
      <c r="H122" s="5">
        <v>2100</v>
      </c>
      <c r="I122" s="4">
        <v>2400</v>
      </c>
      <c r="J122" s="7">
        <f t="shared" si="11"/>
        <v>88320</v>
      </c>
      <c r="K122" s="23" t="s">
        <v>550</v>
      </c>
      <c r="L122" s="23" t="s">
        <v>551</v>
      </c>
      <c r="M122" s="23" t="s">
        <v>6</v>
      </c>
      <c r="Q122" s="24">
        <v>2400</v>
      </c>
      <c r="R122" s="24">
        <f t="shared" si="12"/>
        <v>88320</v>
      </c>
      <c r="S122" s="24">
        <v>0</v>
      </c>
      <c r="T122" s="24">
        <f t="shared" si="13"/>
        <v>0</v>
      </c>
      <c r="V122" s="1">
        <f t="shared" si="10"/>
        <v>0</v>
      </c>
    </row>
    <row r="123" spans="1:22" ht="101.25" hidden="1" customHeight="1" x14ac:dyDescent="0.3">
      <c r="A123" s="5">
        <v>169</v>
      </c>
      <c r="B123" s="4">
        <v>33691176</v>
      </c>
      <c r="C123" s="26" t="s">
        <v>552</v>
      </c>
      <c r="D123" s="5" t="s">
        <v>4</v>
      </c>
      <c r="E123" s="15" t="s">
        <v>553</v>
      </c>
      <c r="F123" s="5" t="s">
        <v>5</v>
      </c>
      <c r="G123" s="7">
        <v>905</v>
      </c>
      <c r="H123" s="5">
        <v>20</v>
      </c>
      <c r="I123" s="4">
        <v>40</v>
      </c>
      <c r="J123" s="7">
        <f t="shared" si="11"/>
        <v>36200</v>
      </c>
      <c r="K123" s="23" t="s">
        <v>554</v>
      </c>
      <c r="L123" s="23" t="s">
        <v>555</v>
      </c>
      <c r="M123" s="23" t="s">
        <v>6</v>
      </c>
      <c r="Q123" s="24">
        <v>0</v>
      </c>
      <c r="R123" s="24">
        <f t="shared" si="12"/>
        <v>0</v>
      </c>
      <c r="S123" s="24">
        <v>40</v>
      </c>
      <c r="T123" s="24">
        <f t="shared" si="13"/>
        <v>36200</v>
      </c>
      <c r="V123" s="1">
        <f t="shared" si="10"/>
        <v>0</v>
      </c>
    </row>
    <row r="124" spans="1:22" ht="101.25" hidden="1" customHeight="1" x14ac:dyDescent="0.3">
      <c r="A124" s="5">
        <v>170</v>
      </c>
      <c r="B124" s="4">
        <v>33611440</v>
      </c>
      <c r="C124" s="26" t="s">
        <v>556</v>
      </c>
      <c r="D124" s="5" t="s">
        <v>4</v>
      </c>
      <c r="E124" s="15" t="s">
        <v>557</v>
      </c>
      <c r="F124" s="5" t="s">
        <v>5</v>
      </c>
      <c r="G124" s="7">
        <v>229</v>
      </c>
      <c r="H124" s="5">
        <v>300</v>
      </c>
      <c r="I124" s="4">
        <v>750</v>
      </c>
      <c r="J124" s="7">
        <f t="shared" si="11"/>
        <v>171750</v>
      </c>
      <c r="K124" s="23" t="s">
        <v>558</v>
      </c>
      <c r="L124" s="23" t="s">
        <v>559</v>
      </c>
      <c r="M124" s="23" t="s">
        <v>6</v>
      </c>
      <c r="Q124" s="24">
        <v>0</v>
      </c>
      <c r="R124" s="24">
        <f t="shared" si="12"/>
        <v>0</v>
      </c>
      <c r="S124" s="24">
        <v>750</v>
      </c>
      <c r="T124" s="24">
        <f t="shared" si="13"/>
        <v>171750</v>
      </c>
      <c r="V124" s="1">
        <f t="shared" si="10"/>
        <v>0</v>
      </c>
    </row>
    <row r="125" spans="1:22" ht="101.25" hidden="1" customHeight="1" x14ac:dyDescent="0.3">
      <c r="A125" s="5">
        <v>171</v>
      </c>
      <c r="B125" s="4">
        <v>33691175</v>
      </c>
      <c r="C125" s="26" t="s">
        <v>560</v>
      </c>
      <c r="D125" s="5" t="s">
        <v>4</v>
      </c>
      <c r="E125" s="15" t="s">
        <v>561</v>
      </c>
      <c r="F125" s="5" t="s">
        <v>5</v>
      </c>
      <c r="G125" s="7">
        <v>122</v>
      </c>
      <c r="H125" s="5">
        <v>5000</v>
      </c>
      <c r="I125" s="4">
        <v>4000</v>
      </c>
      <c r="J125" s="7">
        <f t="shared" si="11"/>
        <v>488000</v>
      </c>
      <c r="K125" s="23" t="s">
        <v>562</v>
      </c>
      <c r="L125" s="23" t="s">
        <v>563</v>
      </c>
      <c r="M125" s="23" t="s">
        <v>6</v>
      </c>
      <c r="Q125" s="24">
        <v>0</v>
      </c>
      <c r="R125" s="24">
        <f t="shared" si="12"/>
        <v>0</v>
      </c>
      <c r="S125" s="24">
        <v>4000</v>
      </c>
      <c r="T125" s="24">
        <f t="shared" si="13"/>
        <v>488000</v>
      </c>
      <c r="V125" s="1">
        <f t="shared" si="10"/>
        <v>0</v>
      </c>
    </row>
    <row r="126" spans="1:22" ht="101.25" hidden="1" customHeight="1" x14ac:dyDescent="0.3">
      <c r="A126" s="5">
        <v>172</v>
      </c>
      <c r="B126" s="4">
        <v>33661111</v>
      </c>
      <c r="C126" s="26" t="s">
        <v>564</v>
      </c>
      <c r="D126" s="5" t="s">
        <v>4</v>
      </c>
      <c r="E126" s="15" t="s">
        <v>565</v>
      </c>
      <c r="F126" s="5" t="s">
        <v>5</v>
      </c>
      <c r="G126" s="7">
        <v>1720</v>
      </c>
      <c r="H126" s="5">
        <v>60</v>
      </c>
      <c r="I126" s="4">
        <v>50</v>
      </c>
      <c r="J126" s="7">
        <f t="shared" si="11"/>
        <v>86000</v>
      </c>
      <c r="K126" s="23" t="s">
        <v>566</v>
      </c>
      <c r="L126" s="23" t="s">
        <v>567</v>
      </c>
      <c r="M126" s="23" t="s">
        <v>39</v>
      </c>
      <c r="Q126" s="24">
        <v>50</v>
      </c>
      <c r="R126" s="24">
        <f t="shared" si="12"/>
        <v>86000</v>
      </c>
      <c r="S126" s="24">
        <v>0</v>
      </c>
      <c r="T126" s="24">
        <f t="shared" si="13"/>
        <v>0</v>
      </c>
      <c r="V126" s="1">
        <f t="shared" si="10"/>
        <v>0</v>
      </c>
    </row>
    <row r="127" spans="1:22" ht="101.25" hidden="1" customHeight="1" x14ac:dyDescent="0.3">
      <c r="A127" s="5">
        <v>173</v>
      </c>
      <c r="B127" s="4">
        <v>33661170</v>
      </c>
      <c r="C127" s="26" t="s">
        <v>568</v>
      </c>
      <c r="D127" s="5" t="s">
        <v>4</v>
      </c>
      <c r="E127" s="15" t="s">
        <v>569</v>
      </c>
      <c r="F127" s="5" t="s">
        <v>5</v>
      </c>
      <c r="G127" s="7">
        <v>56</v>
      </c>
      <c r="H127" s="5">
        <v>1000</v>
      </c>
      <c r="I127" s="4">
        <v>1000</v>
      </c>
      <c r="J127" s="7">
        <f t="shared" si="11"/>
        <v>56000</v>
      </c>
      <c r="K127" s="23" t="s">
        <v>570</v>
      </c>
      <c r="L127" s="23" t="s">
        <v>571</v>
      </c>
      <c r="M127" s="23" t="s">
        <v>6</v>
      </c>
      <c r="Q127" s="24">
        <v>1000</v>
      </c>
      <c r="R127" s="24">
        <f t="shared" si="12"/>
        <v>56000</v>
      </c>
      <c r="S127" s="24">
        <v>0</v>
      </c>
      <c r="T127" s="24">
        <f t="shared" si="13"/>
        <v>0</v>
      </c>
      <c r="V127" s="1">
        <f t="shared" si="10"/>
        <v>0</v>
      </c>
    </row>
    <row r="128" spans="1:22" ht="101.25" hidden="1" customHeight="1" x14ac:dyDescent="0.3">
      <c r="A128" s="5">
        <v>174</v>
      </c>
      <c r="B128" s="4">
        <v>33691138</v>
      </c>
      <c r="C128" s="26" t="s">
        <v>572</v>
      </c>
      <c r="D128" s="5" t="s">
        <v>4</v>
      </c>
      <c r="E128" s="15" t="s">
        <v>573</v>
      </c>
      <c r="F128" s="5" t="s">
        <v>5</v>
      </c>
      <c r="G128" s="7">
        <v>37.9</v>
      </c>
      <c r="H128" s="5">
        <f>4500+1800</f>
        <v>6300</v>
      </c>
      <c r="I128" s="4">
        <v>7200</v>
      </c>
      <c r="J128" s="7">
        <f t="shared" si="11"/>
        <v>272880</v>
      </c>
      <c r="K128" s="23" t="s">
        <v>574</v>
      </c>
      <c r="L128" s="23" t="s">
        <v>575</v>
      </c>
      <c r="M128" s="23" t="s">
        <v>6</v>
      </c>
      <c r="Q128" s="24">
        <v>500</v>
      </c>
      <c r="R128" s="24">
        <f t="shared" si="12"/>
        <v>18950</v>
      </c>
      <c r="S128" s="24">
        <v>6700</v>
      </c>
      <c r="T128" s="24">
        <f t="shared" si="13"/>
        <v>253930</v>
      </c>
      <c r="V128" s="1">
        <f t="shared" si="10"/>
        <v>0</v>
      </c>
    </row>
    <row r="129" spans="1:22" ht="101.25" hidden="1" customHeight="1" x14ac:dyDescent="0.3">
      <c r="A129" s="5">
        <v>175</v>
      </c>
      <c r="B129" s="4">
        <v>33621590</v>
      </c>
      <c r="C129" s="26" t="s">
        <v>576</v>
      </c>
      <c r="D129" s="5" t="s">
        <v>4</v>
      </c>
      <c r="E129" s="15" t="s">
        <v>577</v>
      </c>
      <c r="F129" s="5" t="s">
        <v>5</v>
      </c>
      <c r="G129" s="7">
        <v>23.78</v>
      </c>
      <c r="H129" s="5">
        <v>22000</v>
      </c>
      <c r="I129" s="4">
        <v>24000</v>
      </c>
      <c r="J129" s="7">
        <f t="shared" si="11"/>
        <v>570720</v>
      </c>
      <c r="K129" s="23" t="s">
        <v>578</v>
      </c>
      <c r="L129" s="23" t="s">
        <v>579</v>
      </c>
      <c r="M129" s="23" t="s">
        <v>6</v>
      </c>
      <c r="Q129" s="24">
        <v>22000</v>
      </c>
      <c r="R129" s="24">
        <f t="shared" si="12"/>
        <v>523160</v>
      </c>
      <c r="S129" s="24">
        <v>2000</v>
      </c>
      <c r="T129" s="24">
        <f t="shared" si="13"/>
        <v>47560</v>
      </c>
      <c r="V129" s="1">
        <f t="shared" si="10"/>
        <v>0</v>
      </c>
    </row>
    <row r="130" spans="1:22" ht="101.25" hidden="1" customHeight="1" x14ac:dyDescent="0.3">
      <c r="A130" s="5">
        <v>176</v>
      </c>
      <c r="B130" s="4">
        <v>33691145</v>
      </c>
      <c r="C130" s="26" t="s">
        <v>580</v>
      </c>
      <c r="D130" s="5" t="s">
        <v>4</v>
      </c>
      <c r="E130" s="15" t="s">
        <v>581</v>
      </c>
      <c r="F130" s="5" t="s">
        <v>5</v>
      </c>
      <c r="G130" s="7">
        <v>31.7</v>
      </c>
      <c r="H130" s="5">
        <f>12100+1500</f>
        <v>13600</v>
      </c>
      <c r="I130" s="4">
        <v>14500</v>
      </c>
      <c r="J130" s="7">
        <f t="shared" ref="J130:J152" si="14">I130*G130</f>
        <v>459650</v>
      </c>
      <c r="K130" s="23" t="s">
        <v>582</v>
      </c>
      <c r="L130" s="23" t="s">
        <v>583</v>
      </c>
      <c r="M130" s="23" t="s">
        <v>6</v>
      </c>
      <c r="Q130" s="24">
        <v>14500</v>
      </c>
      <c r="R130" s="24">
        <f t="shared" ref="R130:R152" si="15">Q130*G130</f>
        <v>459650</v>
      </c>
      <c r="S130" s="24">
        <v>0</v>
      </c>
      <c r="T130" s="24">
        <f t="shared" ref="T130:T152" si="16">S130*G130</f>
        <v>0</v>
      </c>
      <c r="V130" s="1">
        <f t="shared" ref="V130:V152" si="17">I130-Q130-S130</f>
        <v>0</v>
      </c>
    </row>
    <row r="131" spans="1:22" ht="101.25" hidden="1" customHeight="1" x14ac:dyDescent="0.3">
      <c r="A131" s="5">
        <v>177</v>
      </c>
      <c r="B131" s="4">
        <v>33611220</v>
      </c>
      <c r="C131" s="26" t="s">
        <v>584</v>
      </c>
      <c r="D131" s="5" t="s">
        <v>4</v>
      </c>
      <c r="E131" s="15" t="s">
        <v>585</v>
      </c>
      <c r="F131" s="5" t="s">
        <v>5</v>
      </c>
      <c r="G131" s="7">
        <v>189</v>
      </c>
      <c r="H131" s="5">
        <v>100</v>
      </c>
      <c r="I131" s="4">
        <v>200</v>
      </c>
      <c r="J131" s="7">
        <f t="shared" si="14"/>
        <v>37800</v>
      </c>
      <c r="K131" s="23" t="s">
        <v>586</v>
      </c>
      <c r="L131" s="23" t="s">
        <v>587</v>
      </c>
      <c r="M131" s="23" t="s">
        <v>6</v>
      </c>
      <c r="Q131" s="24">
        <v>0</v>
      </c>
      <c r="R131" s="24">
        <f t="shared" si="15"/>
        <v>0</v>
      </c>
      <c r="S131" s="24">
        <v>200</v>
      </c>
      <c r="T131" s="24">
        <f t="shared" si="16"/>
        <v>37800</v>
      </c>
      <c r="V131" s="1">
        <f t="shared" si="17"/>
        <v>0</v>
      </c>
    </row>
    <row r="132" spans="1:22" ht="101.25" hidden="1" customHeight="1" x14ac:dyDescent="0.3">
      <c r="A132" s="5">
        <v>178</v>
      </c>
      <c r="B132" s="4">
        <v>33661127</v>
      </c>
      <c r="C132" s="26" t="s">
        <v>588</v>
      </c>
      <c r="D132" s="5" t="s">
        <v>4</v>
      </c>
      <c r="E132" s="15" t="s">
        <v>589</v>
      </c>
      <c r="F132" s="5" t="s">
        <v>5</v>
      </c>
      <c r="G132" s="7">
        <v>38.5</v>
      </c>
      <c r="H132" s="5">
        <v>23500</v>
      </c>
      <c r="I132" s="4">
        <v>27000</v>
      </c>
      <c r="J132" s="7">
        <f t="shared" si="14"/>
        <v>1039500</v>
      </c>
      <c r="K132" s="23" t="s">
        <v>590</v>
      </c>
      <c r="L132" s="23" t="s">
        <v>591</v>
      </c>
      <c r="M132" s="23" t="s">
        <v>6</v>
      </c>
      <c r="Q132" s="24">
        <v>19000</v>
      </c>
      <c r="R132" s="24">
        <f t="shared" si="15"/>
        <v>731500</v>
      </c>
      <c r="S132" s="24">
        <v>8000</v>
      </c>
      <c r="T132" s="24">
        <f t="shared" si="16"/>
        <v>308000</v>
      </c>
      <c r="V132" s="1">
        <f t="shared" si="17"/>
        <v>0</v>
      </c>
    </row>
    <row r="133" spans="1:22" ht="101.25" hidden="1" customHeight="1" x14ac:dyDescent="0.3">
      <c r="A133" s="5">
        <v>179</v>
      </c>
      <c r="B133" s="4">
        <v>33621540</v>
      </c>
      <c r="C133" s="26" t="s">
        <v>592</v>
      </c>
      <c r="D133" s="5" t="s">
        <v>4</v>
      </c>
      <c r="E133" s="15" t="s">
        <v>593</v>
      </c>
      <c r="F133" s="5" t="s">
        <v>5</v>
      </c>
      <c r="G133" s="7">
        <v>28.9</v>
      </c>
      <c r="H133" s="5">
        <v>2500</v>
      </c>
      <c r="I133" s="4">
        <v>2400</v>
      </c>
      <c r="J133" s="7">
        <f t="shared" si="14"/>
        <v>69360</v>
      </c>
      <c r="K133" s="23" t="s">
        <v>594</v>
      </c>
      <c r="L133" s="23" t="s">
        <v>595</v>
      </c>
      <c r="M133" s="23" t="s">
        <v>6</v>
      </c>
      <c r="Q133" s="24">
        <v>2400</v>
      </c>
      <c r="R133" s="24">
        <f t="shared" si="15"/>
        <v>69360</v>
      </c>
      <c r="S133" s="24">
        <v>0</v>
      </c>
      <c r="T133" s="24">
        <f t="shared" si="16"/>
        <v>0</v>
      </c>
      <c r="V133" s="1">
        <f t="shared" si="17"/>
        <v>0</v>
      </c>
    </row>
    <row r="134" spans="1:22" ht="101.25" hidden="1" customHeight="1" x14ac:dyDescent="0.3">
      <c r="A134" s="5">
        <v>180</v>
      </c>
      <c r="B134" s="4">
        <v>33631200</v>
      </c>
      <c r="C134" s="26" t="s">
        <v>596</v>
      </c>
      <c r="D134" s="5" t="s">
        <v>4</v>
      </c>
      <c r="E134" s="15" t="s">
        <v>597</v>
      </c>
      <c r="F134" s="5" t="s">
        <v>5</v>
      </c>
      <c r="G134" s="7">
        <v>230</v>
      </c>
      <c r="H134" s="5">
        <v>1350</v>
      </c>
      <c r="I134" s="4">
        <v>1800</v>
      </c>
      <c r="J134" s="7">
        <f t="shared" si="14"/>
        <v>414000</v>
      </c>
      <c r="K134" s="23" t="s">
        <v>598</v>
      </c>
      <c r="L134" s="23" t="s">
        <v>599</v>
      </c>
      <c r="M134" s="23" t="s">
        <v>6</v>
      </c>
      <c r="Q134" s="24">
        <v>1600</v>
      </c>
      <c r="R134" s="24">
        <f t="shared" si="15"/>
        <v>368000</v>
      </c>
      <c r="S134" s="24">
        <v>200</v>
      </c>
      <c r="T134" s="24">
        <f t="shared" si="16"/>
        <v>46000</v>
      </c>
      <c r="V134" s="1">
        <f t="shared" si="17"/>
        <v>0</v>
      </c>
    </row>
    <row r="135" spans="1:22" ht="101.25" hidden="1" customHeight="1" x14ac:dyDescent="0.3">
      <c r="A135" s="5">
        <v>181</v>
      </c>
      <c r="B135" s="4">
        <v>33611150</v>
      </c>
      <c r="C135" s="26" t="s">
        <v>600</v>
      </c>
      <c r="D135" s="5" t="s">
        <v>4</v>
      </c>
      <c r="E135" s="15" t="s">
        <v>601</v>
      </c>
      <c r="F135" s="5" t="s">
        <v>5</v>
      </c>
      <c r="G135" s="7">
        <v>87</v>
      </c>
      <c r="H135" s="5">
        <v>1000</v>
      </c>
      <c r="I135" s="4">
        <v>5000</v>
      </c>
      <c r="J135" s="7">
        <f t="shared" si="14"/>
        <v>435000</v>
      </c>
      <c r="K135" s="23" t="s">
        <v>602</v>
      </c>
      <c r="L135" s="23" t="s">
        <v>603</v>
      </c>
      <c r="M135" s="23" t="s">
        <v>6</v>
      </c>
      <c r="Q135" s="24">
        <v>0</v>
      </c>
      <c r="R135" s="24">
        <f t="shared" si="15"/>
        <v>0</v>
      </c>
      <c r="S135" s="24">
        <v>5000</v>
      </c>
      <c r="T135" s="24">
        <f t="shared" si="16"/>
        <v>435000</v>
      </c>
      <c r="V135" s="1">
        <f t="shared" si="17"/>
        <v>0</v>
      </c>
    </row>
    <row r="136" spans="1:22" ht="101.25" hidden="1" customHeight="1" x14ac:dyDescent="0.3">
      <c r="A136" s="5">
        <v>182</v>
      </c>
      <c r="B136" s="4">
        <v>33621390</v>
      </c>
      <c r="C136" s="26" t="s">
        <v>604</v>
      </c>
      <c r="D136" s="5" t="s">
        <v>4</v>
      </c>
      <c r="E136" s="15" t="s">
        <v>605</v>
      </c>
      <c r="F136" s="5" t="s">
        <v>5</v>
      </c>
      <c r="G136" s="7">
        <v>69.7</v>
      </c>
      <c r="H136" s="5">
        <v>2000</v>
      </c>
      <c r="I136" s="4">
        <v>2700</v>
      </c>
      <c r="J136" s="7">
        <f t="shared" si="14"/>
        <v>188190</v>
      </c>
      <c r="K136" s="23" t="s">
        <v>606</v>
      </c>
      <c r="L136" s="23" t="s">
        <v>607</v>
      </c>
      <c r="M136" s="23" t="s">
        <v>6</v>
      </c>
      <c r="Q136" s="24">
        <v>2700</v>
      </c>
      <c r="R136" s="24">
        <f t="shared" si="15"/>
        <v>188190</v>
      </c>
      <c r="S136" s="24">
        <v>0</v>
      </c>
      <c r="T136" s="24">
        <f t="shared" si="16"/>
        <v>0</v>
      </c>
      <c r="V136" s="1">
        <f t="shared" si="17"/>
        <v>0</v>
      </c>
    </row>
    <row r="137" spans="1:22" ht="101.25" hidden="1" customHeight="1" x14ac:dyDescent="0.3">
      <c r="A137" s="5">
        <v>186</v>
      </c>
      <c r="B137" s="4">
        <v>33651143</v>
      </c>
      <c r="C137" s="26" t="s">
        <v>611</v>
      </c>
      <c r="D137" s="5" t="s">
        <v>4</v>
      </c>
      <c r="E137" s="15" t="s">
        <v>612</v>
      </c>
      <c r="F137" s="5" t="s">
        <v>5</v>
      </c>
      <c r="G137" s="7">
        <v>4900</v>
      </c>
      <c r="H137" s="5">
        <v>950</v>
      </c>
      <c r="I137" s="4">
        <v>450</v>
      </c>
      <c r="J137" s="7">
        <f t="shared" si="14"/>
        <v>2205000</v>
      </c>
      <c r="K137" s="23" t="s">
        <v>613</v>
      </c>
      <c r="L137" s="23" t="s">
        <v>614</v>
      </c>
      <c r="M137" s="23" t="s">
        <v>6</v>
      </c>
      <c r="Q137" s="24">
        <v>0</v>
      </c>
      <c r="R137" s="24">
        <f t="shared" si="15"/>
        <v>0</v>
      </c>
      <c r="S137" s="24">
        <v>450</v>
      </c>
      <c r="T137" s="24">
        <f t="shared" si="16"/>
        <v>2205000</v>
      </c>
      <c r="V137" s="1">
        <f t="shared" si="17"/>
        <v>0</v>
      </c>
    </row>
    <row r="138" spans="1:22" ht="101.25" hidden="1" customHeight="1" x14ac:dyDescent="0.3">
      <c r="A138" s="5">
        <v>187</v>
      </c>
      <c r="B138" s="4">
        <v>33651199</v>
      </c>
      <c r="C138" s="26" t="s">
        <v>615</v>
      </c>
      <c r="D138" s="5" t="s">
        <v>4</v>
      </c>
      <c r="E138" s="15" t="s">
        <v>616</v>
      </c>
      <c r="F138" s="5" t="s">
        <v>5</v>
      </c>
      <c r="G138" s="7">
        <v>5900</v>
      </c>
      <c r="H138" s="5">
        <v>800</v>
      </c>
      <c r="I138" s="4">
        <v>1000</v>
      </c>
      <c r="J138" s="7">
        <f t="shared" si="14"/>
        <v>5900000</v>
      </c>
      <c r="K138" s="23" t="s">
        <v>617</v>
      </c>
      <c r="L138" s="23" t="s">
        <v>618</v>
      </c>
      <c r="M138" s="23" t="s">
        <v>6</v>
      </c>
      <c r="N138" s="22" t="s">
        <v>619</v>
      </c>
      <c r="Q138" s="24">
        <v>780</v>
      </c>
      <c r="R138" s="24">
        <f t="shared" si="15"/>
        <v>4602000</v>
      </c>
      <c r="S138" s="24">
        <v>220</v>
      </c>
      <c r="T138" s="24">
        <f t="shared" si="16"/>
        <v>1298000</v>
      </c>
      <c r="V138" s="1">
        <f t="shared" si="17"/>
        <v>0</v>
      </c>
    </row>
    <row r="139" spans="1:22" ht="101.25" hidden="1" customHeight="1" x14ac:dyDescent="0.3">
      <c r="A139" s="5">
        <v>188</v>
      </c>
      <c r="B139" s="4">
        <v>33651111</v>
      </c>
      <c r="C139" s="26" t="s">
        <v>620</v>
      </c>
      <c r="D139" s="5" t="s">
        <v>4</v>
      </c>
      <c r="E139" s="15" t="s">
        <v>621</v>
      </c>
      <c r="F139" s="5" t="s">
        <v>5</v>
      </c>
      <c r="G139" s="7">
        <v>105</v>
      </c>
      <c r="H139" s="5">
        <v>1500</v>
      </c>
      <c r="I139" s="4">
        <v>1500</v>
      </c>
      <c r="J139" s="7">
        <f t="shared" si="14"/>
        <v>157500</v>
      </c>
      <c r="K139" s="23" t="s">
        <v>622</v>
      </c>
      <c r="L139" s="23" t="s">
        <v>623</v>
      </c>
      <c r="M139" s="23" t="s">
        <v>6</v>
      </c>
      <c r="N139" s="22" t="s">
        <v>624</v>
      </c>
      <c r="Q139" s="24">
        <v>0</v>
      </c>
      <c r="R139" s="24">
        <f t="shared" si="15"/>
        <v>0</v>
      </c>
      <c r="S139" s="24">
        <v>1500</v>
      </c>
      <c r="T139" s="24">
        <f t="shared" si="16"/>
        <v>157500</v>
      </c>
      <c r="V139" s="1">
        <f t="shared" si="17"/>
        <v>0</v>
      </c>
    </row>
    <row r="140" spans="1:22" ht="101.25" customHeight="1" x14ac:dyDescent="0.3">
      <c r="A140" s="5">
        <v>192</v>
      </c>
      <c r="B140" s="4">
        <v>33691136</v>
      </c>
      <c r="C140" s="26" t="s">
        <v>625</v>
      </c>
      <c r="D140" s="5" t="s">
        <v>100</v>
      </c>
      <c r="E140" s="15" t="s">
        <v>626</v>
      </c>
      <c r="F140" s="5" t="s">
        <v>5</v>
      </c>
      <c r="G140" s="7">
        <v>231.1</v>
      </c>
      <c r="H140" s="20">
        <f>64470+3000</f>
        <v>67470</v>
      </c>
      <c r="I140" s="4">
        <v>67000</v>
      </c>
      <c r="J140" s="7">
        <f t="shared" si="14"/>
        <v>15483700</v>
      </c>
      <c r="K140" s="23" t="s">
        <v>627</v>
      </c>
      <c r="L140" s="23" t="s">
        <v>628</v>
      </c>
      <c r="M140" s="23" t="s">
        <v>6</v>
      </c>
      <c r="N140" s="22" t="s">
        <v>629</v>
      </c>
      <c r="Q140" s="24">
        <v>0</v>
      </c>
      <c r="R140" s="24">
        <f t="shared" si="15"/>
        <v>0</v>
      </c>
      <c r="S140" s="24">
        <v>67000</v>
      </c>
      <c r="T140" s="24">
        <f t="shared" si="16"/>
        <v>15483700</v>
      </c>
      <c r="V140" s="1">
        <f t="shared" si="17"/>
        <v>0</v>
      </c>
    </row>
    <row r="141" spans="1:22" ht="101.25" customHeight="1" x14ac:dyDescent="0.3">
      <c r="A141" s="5">
        <v>193</v>
      </c>
      <c r="B141" s="4">
        <v>33651134</v>
      </c>
      <c r="C141" s="26" t="s">
        <v>630</v>
      </c>
      <c r="D141" s="5" t="s">
        <v>100</v>
      </c>
      <c r="E141" s="15" t="s">
        <v>631</v>
      </c>
      <c r="F141" s="5" t="s">
        <v>5</v>
      </c>
      <c r="G141" s="7">
        <v>389.9</v>
      </c>
      <c r="H141" s="20">
        <f>800+200</f>
        <v>1000</v>
      </c>
      <c r="I141" s="4">
        <v>2400</v>
      </c>
      <c r="J141" s="7">
        <f t="shared" si="14"/>
        <v>935760</v>
      </c>
      <c r="K141" s="23" t="s">
        <v>632</v>
      </c>
      <c r="L141" s="23" t="s">
        <v>633</v>
      </c>
      <c r="M141" s="23" t="s">
        <v>6</v>
      </c>
      <c r="Q141" s="24">
        <v>1000</v>
      </c>
      <c r="R141" s="24">
        <f t="shared" si="15"/>
        <v>389900</v>
      </c>
      <c r="S141" s="24">
        <v>1400</v>
      </c>
      <c r="T141" s="24">
        <f t="shared" si="16"/>
        <v>545860</v>
      </c>
      <c r="V141" s="1">
        <f t="shared" si="17"/>
        <v>0</v>
      </c>
    </row>
    <row r="142" spans="1:22" ht="101.25" hidden="1" customHeight="1" x14ac:dyDescent="0.3">
      <c r="A142" s="5">
        <v>194</v>
      </c>
      <c r="B142" s="4">
        <v>33691176</v>
      </c>
      <c r="C142" s="26" t="s">
        <v>634</v>
      </c>
      <c r="D142" s="5" t="s">
        <v>100</v>
      </c>
      <c r="E142" s="15" t="s">
        <v>635</v>
      </c>
      <c r="F142" s="5" t="s">
        <v>5</v>
      </c>
      <c r="G142" s="7">
        <v>417.9</v>
      </c>
      <c r="H142" s="5">
        <v>3000</v>
      </c>
      <c r="I142" s="4">
        <v>2500</v>
      </c>
      <c r="J142" s="7">
        <f t="shared" si="14"/>
        <v>1044750</v>
      </c>
      <c r="K142" s="23" t="s">
        <v>636</v>
      </c>
      <c r="L142" s="23" t="s">
        <v>637</v>
      </c>
      <c r="M142" s="23" t="s">
        <v>6</v>
      </c>
      <c r="Q142" s="24">
        <v>1100</v>
      </c>
      <c r="R142" s="24">
        <f t="shared" si="15"/>
        <v>459690</v>
      </c>
      <c r="S142" s="24">
        <v>1400</v>
      </c>
      <c r="T142" s="24">
        <f t="shared" si="16"/>
        <v>585060</v>
      </c>
      <c r="V142" s="1">
        <f t="shared" si="17"/>
        <v>0</v>
      </c>
    </row>
    <row r="143" spans="1:22" ht="101.25" hidden="1" customHeight="1" x14ac:dyDescent="0.3">
      <c r="A143" s="5">
        <v>195</v>
      </c>
      <c r="B143" s="4">
        <v>33661115</v>
      </c>
      <c r="C143" s="26" t="s">
        <v>638</v>
      </c>
      <c r="D143" s="5" t="s">
        <v>100</v>
      </c>
      <c r="E143" s="15" t="s">
        <v>639</v>
      </c>
      <c r="F143" s="5" t="s">
        <v>5</v>
      </c>
      <c r="G143" s="7">
        <v>304</v>
      </c>
      <c r="H143" s="5">
        <v>1250</v>
      </c>
      <c r="I143" s="4">
        <v>1200</v>
      </c>
      <c r="J143" s="7">
        <f t="shared" si="14"/>
        <v>364800</v>
      </c>
      <c r="K143" s="23" t="s">
        <v>640</v>
      </c>
      <c r="L143" s="23" t="s">
        <v>641</v>
      </c>
      <c r="M143" s="23" t="s">
        <v>6</v>
      </c>
      <c r="Q143" s="24">
        <v>1200</v>
      </c>
      <c r="R143" s="24">
        <f t="shared" si="15"/>
        <v>364800</v>
      </c>
      <c r="S143" s="24">
        <v>0</v>
      </c>
      <c r="T143" s="24">
        <f t="shared" si="16"/>
        <v>0</v>
      </c>
      <c r="V143" s="1">
        <f t="shared" si="17"/>
        <v>0</v>
      </c>
    </row>
    <row r="144" spans="1:22" ht="101.25" hidden="1" customHeight="1" x14ac:dyDescent="0.3">
      <c r="A144" s="5">
        <v>196</v>
      </c>
      <c r="B144" s="4">
        <v>33651114</v>
      </c>
      <c r="C144" s="26" t="s">
        <v>642</v>
      </c>
      <c r="D144" s="5"/>
      <c r="E144" s="15" t="s">
        <v>643</v>
      </c>
      <c r="F144" s="5" t="s">
        <v>5</v>
      </c>
      <c r="G144" s="7">
        <v>115</v>
      </c>
      <c r="H144" s="5">
        <v>200</v>
      </c>
      <c r="I144" s="4">
        <v>3000</v>
      </c>
      <c r="J144" s="7">
        <f t="shared" si="14"/>
        <v>345000</v>
      </c>
      <c r="K144" s="23" t="s">
        <v>644</v>
      </c>
      <c r="L144" s="23"/>
      <c r="M144" s="23"/>
      <c r="O144" s="14" t="s">
        <v>660</v>
      </c>
      <c r="Q144" s="24">
        <v>0</v>
      </c>
      <c r="R144" s="24">
        <f t="shared" si="15"/>
        <v>0</v>
      </c>
      <c r="S144" s="24">
        <v>3000</v>
      </c>
      <c r="T144" s="24">
        <f t="shared" si="16"/>
        <v>345000</v>
      </c>
      <c r="V144" s="1">
        <f t="shared" si="17"/>
        <v>0</v>
      </c>
    </row>
    <row r="145" spans="1:23" ht="101.25" hidden="1" customHeight="1" x14ac:dyDescent="0.3">
      <c r="A145" s="5">
        <v>197</v>
      </c>
      <c r="B145" s="4">
        <v>33691176</v>
      </c>
      <c r="C145" s="26" t="s">
        <v>645</v>
      </c>
      <c r="D145" s="5"/>
      <c r="E145" s="15" t="s">
        <v>646</v>
      </c>
      <c r="F145" s="5" t="s">
        <v>5</v>
      </c>
      <c r="G145" s="7">
        <v>820</v>
      </c>
      <c r="H145" s="5">
        <v>600</v>
      </c>
      <c r="I145" s="4">
        <v>600</v>
      </c>
      <c r="J145" s="7">
        <f t="shared" si="14"/>
        <v>492000</v>
      </c>
      <c r="K145" s="23" t="s">
        <v>647</v>
      </c>
      <c r="L145" s="23"/>
      <c r="M145" s="23"/>
      <c r="O145" s="14" t="s">
        <v>660</v>
      </c>
      <c r="Q145" s="24">
        <v>600</v>
      </c>
      <c r="R145" s="24">
        <f t="shared" si="15"/>
        <v>492000</v>
      </c>
      <c r="S145" s="24">
        <v>0</v>
      </c>
      <c r="T145" s="24">
        <f t="shared" si="16"/>
        <v>0</v>
      </c>
      <c r="V145" s="1">
        <f t="shared" si="17"/>
        <v>0</v>
      </c>
    </row>
    <row r="146" spans="1:23" ht="101.25" hidden="1" customHeight="1" x14ac:dyDescent="0.3">
      <c r="A146" s="5">
        <v>198</v>
      </c>
      <c r="B146" s="4">
        <v>33661122</v>
      </c>
      <c r="C146" s="26" t="s">
        <v>648</v>
      </c>
      <c r="D146" s="5"/>
      <c r="E146" s="15" t="s">
        <v>649</v>
      </c>
      <c r="F146" s="5" t="s">
        <v>5</v>
      </c>
      <c r="G146" s="7">
        <v>53.5</v>
      </c>
      <c r="H146" s="5">
        <v>1200</v>
      </c>
      <c r="I146" s="4">
        <v>1200</v>
      </c>
      <c r="J146" s="7">
        <f t="shared" si="14"/>
        <v>64200</v>
      </c>
      <c r="K146" s="23" t="s">
        <v>647</v>
      </c>
      <c r="L146" s="23"/>
      <c r="M146" s="23"/>
      <c r="O146" s="14" t="s">
        <v>660</v>
      </c>
      <c r="Q146" s="24">
        <v>0</v>
      </c>
      <c r="R146" s="24">
        <f t="shared" si="15"/>
        <v>0</v>
      </c>
      <c r="S146" s="24">
        <v>1200</v>
      </c>
      <c r="T146" s="24">
        <f t="shared" si="16"/>
        <v>64200</v>
      </c>
      <c r="V146" s="1">
        <f t="shared" si="17"/>
        <v>0</v>
      </c>
    </row>
    <row r="147" spans="1:23" ht="216.75" hidden="1" x14ac:dyDescent="0.3">
      <c r="A147" s="5"/>
      <c r="B147" s="4">
        <v>33621120</v>
      </c>
      <c r="C147" s="26" t="s">
        <v>414</v>
      </c>
      <c r="D147" s="5" t="s">
        <v>4</v>
      </c>
      <c r="E147" s="15" t="s">
        <v>669</v>
      </c>
      <c r="F147" s="5" t="s">
        <v>5</v>
      </c>
      <c r="G147" s="7">
        <v>1845</v>
      </c>
      <c r="H147" s="5"/>
      <c r="I147" s="4">
        <v>1200</v>
      </c>
      <c r="J147" s="7">
        <f t="shared" si="14"/>
        <v>2214000</v>
      </c>
      <c r="O147" s="14"/>
      <c r="Q147" s="24">
        <v>1200</v>
      </c>
      <c r="R147" s="24">
        <f t="shared" si="15"/>
        <v>2214000</v>
      </c>
      <c r="S147" s="24">
        <v>0</v>
      </c>
      <c r="T147" s="24">
        <f t="shared" si="16"/>
        <v>0</v>
      </c>
      <c r="V147" s="1">
        <f t="shared" si="17"/>
        <v>0</v>
      </c>
    </row>
    <row r="148" spans="1:23" hidden="1" x14ac:dyDescent="0.3">
      <c r="A148" s="5"/>
      <c r="B148" s="4"/>
      <c r="C148" s="26" t="s">
        <v>665</v>
      </c>
      <c r="D148" s="5"/>
      <c r="E148" s="15"/>
      <c r="F148" s="5" t="s">
        <v>5</v>
      </c>
      <c r="G148" s="7">
        <v>16000</v>
      </c>
      <c r="H148" s="5"/>
      <c r="I148" s="4">
        <v>50</v>
      </c>
      <c r="J148" s="7">
        <f t="shared" si="14"/>
        <v>800000</v>
      </c>
      <c r="O148" s="14"/>
      <c r="Q148" s="24">
        <v>50</v>
      </c>
      <c r="R148" s="24">
        <f t="shared" si="15"/>
        <v>800000</v>
      </c>
      <c r="S148" s="24">
        <v>0</v>
      </c>
      <c r="T148" s="24">
        <f t="shared" si="16"/>
        <v>0</v>
      </c>
      <c r="V148" s="1">
        <f t="shared" si="17"/>
        <v>0</v>
      </c>
    </row>
    <row r="149" spans="1:23" hidden="1" x14ac:dyDescent="0.3">
      <c r="A149" s="5"/>
      <c r="B149" s="4"/>
      <c r="C149" s="26" t="s">
        <v>666</v>
      </c>
      <c r="D149" s="5"/>
      <c r="E149" s="15"/>
      <c r="F149" s="5" t="s">
        <v>5</v>
      </c>
      <c r="G149" s="7">
        <v>16000</v>
      </c>
      <c r="H149" s="5"/>
      <c r="I149" s="4">
        <v>250</v>
      </c>
      <c r="J149" s="7">
        <f t="shared" si="14"/>
        <v>4000000</v>
      </c>
      <c r="O149" s="14"/>
      <c r="Q149" s="24">
        <v>250</v>
      </c>
      <c r="R149" s="24">
        <f t="shared" si="15"/>
        <v>4000000</v>
      </c>
      <c r="S149" s="24">
        <v>0</v>
      </c>
      <c r="T149" s="24">
        <f t="shared" si="16"/>
        <v>0</v>
      </c>
      <c r="V149" s="1">
        <f t="shared" si="17"/>
        <v>0</v>
      </c>
    </row>
    <row r="150" spans="1:23" hidden="1" x14ac:dyDescent="0.3">
      <c r="A150" s="5"/>
      <c r="B150" s="4"/>
      <c r="C150" s="26" t="s">
        <v>667</v>
      </c>
      <c r="D150" s="5"/>
      <c r="E150" s="15"/>
      <c r="F150" s="5" t="s">
        <v>5</v>
      </c>
      <c r="G150" s="7">
        <v>25</v>
      </c>
      <c r="H150" s="5">
        <v>96</v>
      </c>
      <c r="I150" s="4">
        <v>240</v>
      </c>
      <c r="J150" s="7">
        <f t="shared" si="14"/>
        <v>6000</v>
      </c>
      <c r="O150" s="14"/>
      <c r="Q150" s="24">
        <v>0</v>
      </c>
      <c r="R150" s="24">
        <f t="shared" si="15"/>
        <v>0</v>
      </c>
      <c r="S150" s="24">
        <v>240</v>
      </c>
      <c r="T150" s="24">
        <f t="shared" si="16"/>
        <v>6000</v>
      </c>
      <c r="V150" s="1">
        <f t="shared" si="17"/>
        <v>0</v>
      </c>
    </row>
    <row r="151" spans="1:23" ht="30" hidden="1" x14ac:dyDescent="0.3">
      <c r="A151" s="5"/>
      <c r="B151" s="4"/>
      <c r="C151" s="26" t="s">
        <v>668</v>
      </c>
      <c r="D151" s="5"/>
      <c r="E151" s="15"/>
      <c r="F151" s="5" t="s">
        <v>5</v>
      </c>
      <c r="G151" s="19">
        <v>53300</v>
      </c>
      <c r="H151" s="5"/>
      <c r="I151" s="4">
        <v>100</v>
      </c>
      <c r="J151" s="7">
        <f t="shared" si="14"/>
        <v>5330000</v>
      </c>
      <c r="O151" s="14"/>
      <c r="Q151" s="24">
        <v>100</v>
      </c>
      <c r="R151" s="24">
        <f t="shared" si="15"/>
        <v>5330000</v>
      </c>
      <c r="S151" s="24">
        <v>0</v>
      </c>
      <c r="T151" s="24">
        <f t="shared" si="16"/>
        <v>0</v>
      </c>
      <c r="V151" s="1">
        <f t="shared" si="17"/>
        <v>0</v>
      </c>
    </row>
    <row r="152" spans="1:23" ht="30" hidden="1" x14ac:dyDescent="0.3">
      <c r="A152" s="5"/>
      <c r="B152" s="4"/>
      <c r="C152" s="26" t="s">
        <v>670</v>
      </c>
      <c r="D152" s="5"/>
      <c r="E152" s="15"/>
      <c r="F152" s="5" t="s">
        <v>5</v>
      </c>
      <c r="G152" s="19">
        <v>5000</v>
      </c>
      <c r="H152" s="5"/>
      <c r="I152" s="4">
        <v>150</v>
      </c>
      <c r="J152" s="7">
        <f t="shared" si="14"/>
        <v>750000</v>
      </c>
      <c r="O152" s="14"/>
      <c r="Q152" s="24">
        <v>150</v>
      </c>
      <c r="R152" s="24">
        <f t="shared" si="15"/>
        <v>750000</v>
      </c>
      <c r="S152" s="24">
        <v>0</v>
      </c>
      <c r="T152" s="24">
        <f t="shared" si="16"/>
        <v>0</v>
      </c>
      <c r="V152" s="1">
        <f t="shared" si="17"/>
        <v>0</v>
      </c>
    </row>
    <row r="153" spans="1:23" ht="33.75" hidden="1" customHeight="1" x14ac:dyDescent="0.3">
      <c r="A153" s="3"/>
      <c r="B153" s="3"/>
      <c r="C153" s="12" t="s">
        <v>659</v>
      </c>
      <c r="D153" s="10"/>
      <c r="E153" s="10"/>
      <c r="F153" s="3"/>
      <c r="G153" s="11"/>
      <c r="H153" s="10"/>
      <c r="I153" s="3"/>
      <c r="J153" s="13">
        <f>SUM(J2:J152)</f>
        <v>250181893</v>
      </c>
      <c r="Q153" s="24"/>
      <c r="R153" s="13">
        <f>SUM(R2:R152)</f>
        <v>162144080</v>
      </c>
      <c r="S153" s="24"/>
      <c r="T153" s="13">
        <f>SUM(T2:T152)</f>
        <v>88037813</v>
      </c>
      <c r="V153" s="16"/>
      <c r="W153" s="16"/>
    </row>
    <row r="154" spans="1:23" hidden="1" x14ac:dyDescent="0.3">
      <c r="J154" s="16"/>
    </row>
    <row r="155" spans="1:23" hidden="1" x14ac:dyDescent="0.3"/>
    <row r="156" spans="1:23" hidden="1" x14ac:dyDescent="0.3"/>
    <row r="157" spans="1:23" hidden="1" x14ac:dyDescent="0.3">
      <c r="I157" s="16"/>
    </row>
  </sheetData>
  <autoFilter ref="H1:H157" xr:uid="{00000000-0009-0000-0000-000002000000}">
    <filterColumn colId="0">
      <colorFilter dxfId="0"/>
    </filterColumn>
  </autoFilter>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2"/>
  <sheetViews>
    <sheetView workbookViewId="0">
      <selection activeCell="E2" sqref="E2"/>
    </sheetView>
  </sheetViews>
  <sheetFormatPr defaultRowHeight="15" x14ac:dyDescent="0.3"/>
  <cols>
    <col min="1" max="1" width="4.7109375" style="1" customWidth="1"/>
    <col min="2" max="2" width="10.140625" style="1" hidden="1" customWidth="1"/>
    <col min="3" max="3" width="26.42578125" style="1" customWidth="1"/>
    <col min="4" max="4" width="7" style="2" hidden="1" customWidth="1"/>
    <col min="5" max="5" width="77" style="2" customWidth="1"/>
    <col min="6" max="6" width="9.140625" style="1"/>
    <col min="7" max="7" width="9.85546875" style="6" hidden="1" customWidth="1"/>
    <col min="8" max="8" width="9.28515625" style="2" hidden="1" customWidth="1"/>
    <col min="9" max="9" width="9.85546875" style="1" customWidth="1"/>
    <col min="10" max="10" width="15.140625" style="1" hidden="1" customWidth="1"/>
    <col min="11" max="11" width="17.28515625" style="22" hidden="1" customWidth="1"/>
    <col min="12" max="12" width="57.5703125" style="22" hidden="1" customWidth="1"/>
    <col min="13" max="13" width="3.85546875" style="22" hidden="1" customWidth="1"/>
    <col min="14" max="14" width="9" style="22" hidden="1" customWidth="1"/>
    <col min="15" max="16" width="9.140625" style="1" hidden="1" customWidth="1"/>
    <col min="17" max="17" width="9.28515625" style="1" hidden="1" customWidth="1"/>
    <col min="18" max="18" width="16" style="1" hidden="1" customWidth="1"/>
    <col min="19" max="19" width="12.140625" style="1" hidden="1" customWidth="1"/>
    <col min="20" max="20" width="17.28515625" style="1" hidden="1" customWidth="1"/>
    <col min="21" max="21" width="9.140625" style="1" hidden="1" customWidth="1"/>
    <col min="22" max="23" width="13.42578125" style="1" hidden="1" customWidth="1"/>
    <col min="24" max="16384" width="9.140625" style="1"/>
  </cols>
  <sheetData>
    <row r="1" spans="1:22" ht="31.5" customHeight="1" x14ac:dyDescent="0.3">
      <c r="A1" s="8" t="s">
        <v>661</v>
      </c>
      <c r="B1" s="8" t="s">
        <v>653</v>
      </c>
      <c r="C1" s="8" t="s">
        <v>654</v>
      </c>
      <c r="D1" s="8" t="s">
        <v>0</v>
      </c>
      <c r="E1" s="8" t="s">
        <v>655</v>
      </c>
      <c r="F1" s="8" t="s">
        <v>1</v>
      </c>
      <c r="G1" s="9" t="s">
        <v>2</v>
      </c>
      <c r="H1" s="8" t="s">
        <v>656</v>
      </c>
      <c r="I1" s="8" t="s">
        <v>679</v>
      </c>
      <c r="J1" s="8" t="s">
        <v>658</v>
      </c>
      <c r="Q1" s="25" t="s">
        <v>674</v>
      </c>
      <c r="R1" s="25" t="s">
        <v>675</v>
      </c>
      <c r="S1" s="25" t="s">
        <v>676</v>
      </c>
      <c r="T1" s="25" t="s">
        <v>677</v>
      </c>
    </row>
    <row r="2" spans="1:22" s="29" customFormat="1" ht="360" x14ac:dyDescent="0.25">
      <c r="A2" s="30">
        <v>1</v>
      </c>
      <c r="B2" s="31">
        <v>33691176</v>
      </c>
      <c r="C2" s="31" t="s">
        <v>99</v>
      </c>
      <c r="D2" s="30" t="s">
        <v>100</v>
      </c>
      <c r="E2" s="32" t="s">
        <v>101</v>
      </c>
      <c r="F2" s="30" t="s">
        <v>5</v>
      </c>
      <c r="G2" s="33">
        <v>179000</v>
      </c>
      <c r="H2" s="30">
        <f>45+5</f>
        <v>50</v>
      </c>
      <c r="I2" s="30">
        <v>40</v>
      </c>
      <c r="J2" s="28">
        <f>I2*G2</f>
        <v>7160000</v>
      </c>
      <c r="K2" s="27" t="s">
        <v>102</v>
      </c>
      <c r="L2" s="27" t="s">
        <v>103</v>
      </c>
      <c r="M2" s="27" t="s">
        <v>6</v>
      </c>
      <c r="N2" s="29" t="s">
        <v>104</v>
      </c>
      <c r="Q2" s="27">
        <v>50</v>
      </c>
      <c r="R2" s="27">
        <f>Q2*G2</f>
        <v>8950000</v>
      </c>
      <c r="S2" s="27">
        <v>0</v>
      </c>
      <c r="T2" s="27">
        <f>S2*G2</f>
        <v>0</v>
      </c>
      <c r="V2" s="29">
        <f>I2-Q2-S2</f>
        <v>-10</v>
      </c>
    </row>
  </sheetData>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48"/>
  <sheetViews>
    <sheetView topLeftCell="A121" workbookViewId="0">
      <selection activeCell="E143" sqref="E143"/>
    </sheetView>
  </sheetViews>
  <sheetFormatPr defaultRowHeight="15.75" x14ac:dyDescent="0.3"/>
  <cols>
    <col min="1" max="1" width="4.7109375" style="1" customWidth="1"/>
    <col min="2" max="2" width="26.42578125" style="1" customWidth="1"/>
    <col min="3" max="3" width="7" style="2" hidden="1" customWidth="1"/>
    <col min="4" max="4" width="9.140625" style="1"/>
    <col min="5" max="5" width="14.5703125" style="1" customWidth="1"/>
  </cols>
  <sheetData>
    <row r="1" spans="1:5" ht="25.5" x14ac:dyDescent="0.25">
      <c r="A1" s="8" t="s">
        <v>661</v>
      </c>
      <c r="B1" s="8" t="s">
        <v>654</v>
      </c>
      <c r="C1" s="8" t="s">
        <v>0</v>
      </c>
      <c r="D1" s="8" t="s">
        <v>1</v>
      </c>
      <c r="E1" s="8" t="s">
        <v>657</v>
      </c>
    </row>
    <row r="2" spans="1:5" ht="15" x14ac:dyDescent="0.25">
      <c r="A2" s="5">
        <v>2</v>
      </c>
      <c r="B2" s="4" t="s">
        <v>7</v>
      </c>
      <c r="C2" s="5" t="s">
        <v>4</v>
      </c>
      <c r="D2" s="5" t="s">
        <v>5</v>
      </c>
      <c r="E2" s="4">
        <v>735</v>
      </c>
    </row>
    <row r="3" spans="1:5" ht="15" x14ac:dyDescent="0.25">
      <c r="A3" s="5">
        <v>4</v>
      </c>
      <c r="B3" s="4" t="s">
        <v>12</v>
      </c>
      <c r="C3" s="5" t="s">
        <v>4</v>
      </c>
      <c r="D3" s="5" t="s">
        <v>5</v>
      </c>
      <c r="E3" s="17">
        <v>50</v>
      </c>
    </row>
    <row r="4" spans="1:5" ht="30" x14ac:dyDescent="0.25">
      <c r="A4" s="5">
        <v>6</v>
      </c>
      <c r="B4" s="4" t="s">
        <v>18</v>
      </c>
      <c r="C4" s="5" t="s">
        <v>4</v>
      </c>
      <c r="D4" s="5" t="s">
        <v>5</v>
      </c>
      <c r="E4" s="4">
        <v>100</v>
      </c>
    </row>
    <row r="5" spans="1:5" ht="30" x14ac:dyDescent="0.25">
      <c r="A5" s="5">
        <v>7</v>
      </c>
      <c r="B5" s="4" t="s">
        <v>19</v>
      </c>
      <c r="C5" s="5" t="s">
        <v>4</v>
      </c>
      <c r="D5" s="5" t="s">
        <v>5</v>
      </c>
      <c r="E5" s="4">
        <v>650</v>
      </c>
    </row>
    <row r="6" spans="1:5" ht="15" x14ac:dyDescent="0.25">
      <c r="A6" s="5">
        <v>8</v>
      </c>
      <c r="B6" s="4" t="s">
        <v>20</v>
      </c>
      <c r="C6" s="5" t="s">
        <v>4</v>
      </c>
      <c r="D6" s="5" t="s">
        <v>5</v>
      </c>
      <c r="E6" s="4">
        <v>288</v>
      </c>
    </row>
    <row r="7" spans="1:5" ht="15" x14ac:dyDescent="0.25">
      <c r="A7" s="5">
        <v>9</v>
      </c>
      <c r="B7" s="4" t="s">
        <v>21</v>
      </c>
      <c r="C7" s="5" t="s">
        <v>4</v>
      </c>
      <c r="D7" s="5" t="s">
        <v>5</v>
      </c>
      <c r="E7" s="4">
        <v>60</v>
      </c>
    </row>
    <row r="8" spans="1:5" ht="15" x14ac:dyDescent="0.25">
      <c r="A8" s="5">
        <v>10</v>
      </c>
      <c r="B8" s="4" t="s">
        <v>22</v>
      </c>
      <c r="C8" s="5" t="s">
        <v>4</v>
      </c>
      <c r="D8" s="5" t="s">
        <v>5</v>
      </c>
      <c r="E8" s="4">
        <v>150</v>
      </c>
    </row>
    <row r="9" spans="1:5" ht="15" x14ac:dyDescent="0.25">
      <c r="A9" s="5">
        <v>11</v>
      </c>
      <c r="B9" s="4" t="s">
        <v>26</v>
      </c>
      <c r="C9" s="5" t="s">
        <v>4</v>
      </c>
      <c r="D9" s="5" t="s">
        <v>5</v>
      </c>
      <c r="E9" s="4">
        <v>400</v>
      </c>
    </row>
    <row r="10" spans="1:5" ht="15" x14ac:dyDescent="0.25">
      <c r="A10" s="5">
        <v>12</v>
      </c>
      <c r="B10" s="4" t="s">
        <v>30</v>
      </c>
      <c r="C10" s="5" t="s">
        <v>4</v>
      </c>
      <c r="D10" s="5" t="s">
        <v>5</v>
      </c>
      <c r="E10" s="4">
        <v>1500</v>
      </c>
    </row>
    <row r="11" spans="1:5" ht="15" x14ac:dyDescent="0.25">
      <c r="A11" s="5">
        <v>13</v>
      </c>
      <c r="B11" s="4" t="s">
        <v>31</v>
      </c>
      <c r="C11" s="5" t="s">
        <v>4</v>
      </c>
      <c r="D11" s="5" t="s">
        <v>5</v>
      </c>
      <c r="E11" s="4">
        <v>1</v>
      </c>
    </row>
    <row r="12" spans="1:5" ht="30" x14ac:dyDescent="0.25">
      <c r="A12" s="5">
        <v>14</v>
      </c>
      <c r="B12" s="4" t="s">
        <v>36</v>
      </c>
      <c r="C12" s="5" t="s">
        <v>4</v>
      </c>
      <c r="D12" s="5" t="s">
        <v>5</v>
      </c>
      <c r="E12" s="4">
        <v>1500</v>
      </c>
    </row>
    <row r="13" spans="1:5" ht="15" x14ac:dyDescent="0.25">
      <c r="A13" s="5">
        <v>19</v>
      </c>
      <c r="B13" s="4" t="s">
        <v>44</v>
      </c>
      <c r="C13" s="5" t="s">
        <v>4</v>
      </c>
      <c r="D13" s="5" t="s">
        <v>5</v>
      </c>
      <c r="E13" s="4">
        <v>600</v>
      </c>
    </row>
    <row r="14" spans="1:5" ht="30" x14ac:dyDescent="0.25">
      <c r="A14" s="5">
        <v>21</v>
      </c>
      <c r="B14" s="4" t="s">
        <v>46</v>
      </c>
      <c r="C14" s="5" t="s">
        <v>4</v>
      </c>
      <c r="D14" s="5" t="s">
        <v>5</v>
      </c>
      <c r="E14" s="4">
        <v>300</v>
      </c>
    </row>
    <row r="15" spans="1:5" ht="15" x14ac:dyDescent="0.25">
      <c r="A15" s="5">
        <v>22</v>
      </c>
      <c r="B15" s="4" t="s">
        <v>50</v>
      </c>
      <c r="C15" s="5" t="s">
        <v>4</v>
      </c>
      <c r="D15" s="5" t="s">
        <v>5</v>
      </c>
      <c r="E15" s="4">
        <v>5600</v>
      </c>
    </row>
    <row r="16" spans="1:5" ht="15" x14ac:dyDescent="0.25">
      <c r="A16" s="5">
        <v>24</v>
      </c>
      <c r="B16" s="4" t="s">
        <v>56</v>
      </c>
      <c r="C16" s="5" t="s">
        <v>4</v>
      </c>
      <c r="D16" s="5" t="s">
        <v>5</v>
      </c>
      <c r="E16" s="4">
        <v>10</v>
      </c>
    </row>
    <row r="17" spans="1:5" ht="15" x14ac:dyDescent="0.25">
      <c r="A17" s="5">
        <v>25</v>
      </c>
      <c r="B17" s="4" t="s">
        <v>57</v>
      </c>
      <c r="C17" s="5" t="s">
        <v>4</v>
      </c>
      <c r="D17" s="5" t="s">
        <v>5</v>
      </c>
      <c r="E17" s="4">
        <v>500</v>
      </c>
    </row>
    <row r="18" spans="1:5" ht="15" x14ac:dyDescent="0.25">
      <c r="A18" s="5">
        <v>27</v>
      </c>
      <c r="B18" s="4" t="s">
        <v>62</v>
      </c>
      <c r="C18" s="5" t="s">
        <v>4</v>
      </c>
      <c r="D18" s="5" t="s">
        <v>5</v>
      </c>
      <c r="E18" s="4">
        <v>200</v>
      </c>
    </row>
    <row r="19" spans="1:5" ht="15" x14ac:dyDescent="0.25">
      <c r="A19" s="5">
        <v>28</v>
      </c>
      <c r="B19" s="4" t="s">
        <v>66</v>
      </c>
      <c r="C19" s="5" t="s">
        <v>4</v>
      </c>
      <c r="D19" s="5" t="s">
        <v>5</v>
      </c>
      <c r="E19" s="4">
        <v>34000</v>
      </c>
    </row>
    <row r="20" spans="1:5" ht="45" x14ac:dyDescent="0.25">
      <c r="A20" s="5">
        <v>29</v>
      </c>
      <c r="B20" s="4" t="s">
        <v>70</v>
      </c>
      <c r="C20" s="5" t="s">
        <v>4</v>
      </c>
      <c r="D20" s="5" t="s">
        <v>5</v>
      </c>
      <c r="E20" s="4">
        <v>250</v>
      </c>
    </row>
    <row r="21" spans="1:5" ht="15" x14ac:dyDescent="0.25">
      <c r="A21" s="5">
        <v>30</v>
      </c>
      <c r="B21" s="4" t="s">
        <v>74</v>
      </c>
      <c r="C21" s="5" t="s">
        <v>4</v>
      </c>
      <c r="D21" s="5" t="s">
        <v>5</v>
      </c>
      <c r="E21" s="4">
        <v>3700</v>
      </c>
    </row>
    <row r="22" spans="1:5" ht="30" x14ac:dyDescent="0.25">
      <c r="A22" s="5">
        <v>31</v>
      </c>
      <c r="B22" s="4" t="s">
        <v>79</v>
      </c>
      <c r="C22" s="5" t="s">
        <v>4</v>
      </c>
      <c r="D22" s="5" t="s">
        <v>5</v>
      </c>
      <c r="E22" s="4">
        <v>1000</v>
      </c>
    </row>
    <row r="23" spans="1:5" ht="15" x14ac:dyDescent="0.25">
      <c r="A23" s="5">
        <v>33</v>
      </c>
      <c r="B23" s="4" t="s">
        <v>89</v>
      </c>
      <c r="C23" s="5" t="s">
        <v>4</v>
      </c>
      <c r="D23" s="5" t="s">
        <v>5</v>
      </c>
      <c r="E23" s="4">
        <v>1200</v>
      </c>
    </row>
    <row r="24" spans="1:5" ht="30" x14ac:dyDescent="0.25">
      <c r="A24" s="5">
        <v>34</v>
      </c>
      <c r="B24" s="4" t="s">
        <v>94</v>
      </c>
      <c r="C24" s="5" t="s">
        <v>4</v>
      </c>
      <c r="D24" s="5" t="s">
        <v>5</v>
      </c>
      <c r="E24" s="4">
        <v>800</v>
      </c>
    </row>
    <row r="25" spans="1:5" ht="15" x14ac:dyDescent="0.25">
      <c r="A25" s="5">
        <v>35</v>
      </c>
      <c r="B25" s="4" t="s">
        <v>99</v>
      </c>
      <c r="C25" s="5" t="s">
        <v>100</v>
      </c>
      <c r="D25" s="5" t="s">
        <v>5</v>
      </c>
      <c r="E25" s="4">
        <v>50</v>
      </c>
    </row>
    <row r="26" spans="1:5" ht="15" x14ac:dyDescent="0.25">
      <c r="A26" s="5">
        <v>36</v>
      </c>
      <c r="B26" s="4" t="s">
        <v>105</v>
      </c>
      <c r="C26" s="5" t="s">
        <v>4</v>
      </c>
      <c r="D26" s="5" t="s">
        <v>5</v>
      </c>
      <c r="E26" s="4">
        <v>2500</v>
      </c>
    </row>
    <row r="27" spans="1:5" ht="15" x14ac:dyDescent="0.25">
      <c r="A27" s="5">
        <v>37</v>
      </c>
      <c r="B27" s="4" t="s">
        <v>111</v>
      </c>
      <c r="C27" s="5" t="s">
        <v>4</v>
      </c>
      <c r="D27" s="5" t="s">
        <v>5</v>
      </c>
      <c r="E27" s="4">
        <v>9300</v>
      </c>
    </row>
    <row r="28" spans="1:5" ht="15" x14ac:dyDescent="0.25">
      <c r="A28" s="5">
        <v>38</v>
      </c>
      <c r="B28" s="4" t="s">
        <v>115</v>
      </c>
      <c r="C28" s="5" t="s">
        <v>4</v>
      </c>
      <c r="D28" s="5" t="s">
        <v>5</v>
      </c>
      <c r="E28" s="4">
        <v>5000</v>
      </c>
    </row>
    <row r="29" spans="1:5" ht="15" x14ac:dyDescent="0.25">
      <c r="A29" s="5">
        <v>39</v>
      </c>
      <c r="B29" s="4" t="s">
        <v>116</v>
      </c>
      <c r="C29" s="5" t="s">
        <v>4</v>
      </c>
      <c r="D29" s="5" t="s">
        <v>5</v>
      </c>
      <c r="E29" s="17">
        <v>500</v>
      </c>
    </row>
    <row r="30" spans="1:5" ht="15" x14ac:dyDescent="0.25">
      <c r="A30" s="5">
        <v>40</v>
      </c>
      <c r="B30" s="4" t="s">
        <v>119</v>
      </c>
      <c r="C30" s="5" t="s">
        <v>4</v>
      </c>
      <c r="D30" s="5" t="s">
        <v>5</v>
      </c>
      <c r="E30" s="4">
        <v>3000</v>
      </c>
    </row>
    <row r="31" spans="1:5" ht="15" x14ac:dyDescent="0.25">
      <c r="A31" s="5">
        <v>41</v>
      </c>
      <c r="B31" s="4" t="s">
        <v>123</v>
      </c>
      <c r="C31" s="5" t="s">
        <v>4</v>
      </c>
      <c r="D31" s="5" t="s">
        <v>5</v>
      </c>
      <c r="E31" s="4">
        <v>8500</v>
      </c>
    </row>
    <row r="32" spans="1:5" ht="15" x14ac:dyDescent="0.25">
      <c r="A32" s="5">
        <v>42</v>
      </c>
      <c r="B32" s="4" t="s">
        <v>127</v>
      </c>
      <c r="C32" s="5" t="s">
        <v>4</v>
      </c>
      <c r="D32" s="5" t="s">
        <v>5</v>
      </c>
      <c r="E32" s="4">
        <v>3000</v>
      </c>
    </row>
    <row r="33" spans="1:5" ht="105" x14ac:dyDescent="0.25">
      <c r="A33" s="5">
        <v>43</v>
      </c>
      <c r="B33" s="4" t="s">
        <v>131</v>
      </c>
      <c r="C33" s="5" t="s">
        <v>4</v>
      </c>
      <c r="D33" s="5" t="s">
        <v>5</v>
      </c>
      <c r="E33" s="4">
        <v>5500</v>
      </c>
    </row>
    <row r="34" spans="1:5" ht="30" x14ac:dyDescent="0.25">
      <c r="A34" s="5">
        <v>44</v>
      </c>
      <c r="B34" s="4" t="s">
        <v>136</v>
      </c>
      <c r="C34" s="5" t="s">
        <v>4</v>
      </c>
      <c r="D34" s="5" t="s">
        <v>5</v>
      </c>
      <c r="E34" s="4">
        <v>4300</v>
      </c>
    </row>
    <row r="35" spans="1:5" ht="15" x14ac:dyDescent="0.25">
      <c r="A35" s="5">
        <v>45</v>
      </c>
      <c r="B35" s="4" t="s">
        <v>140</v>
      </c>
      <c r="C35" s="5" t="s">
        <v>4</v>
      </c>
      <c r="D35" s="5" t="s">
        <v>5</v>
      </c>
      <c r="E35" s="4">
        <v>2100</v>
      </c>
    </row>
    <row r="36" spans="1:5" ht="30" x14ac:dyDescent="0.25">
      <c r="A36" s="5">
        <v>46</v>
      </c>
      <c r="B36" s="4" t="s">
        <v>144</v>
      </c>
      <c r="C36" s="5" t="s">
        <v>4</v>
      </c>
      <c r="D36" s="5" t="s">
        <v>5</v>
      </c>
      <c r="E36" s="4">
        <v>300</v>
      </c>
    </row>
    <row r="37" spans="1:5" ht="15" x14ac:dyDescent="0.25">
      <c r="A37" s="5">
        <v>47</v>
      </c>
      <c r="B37" s="4" t="s">
        <v>148</v>
      </c>
      <c r="C37" s="5" t="s">
        <v>4</v>
      </c>
      <c r="D37" s="5" t="s">
        <v>5</v>
      </c>
      <c r="E37" s="4">
        <v>850</v>
      </c>
    </row>
    <row r="38" spans="1:5" ht="30" x14ac:dyDescent="0.25">
      <c r="A38" s="5">
        <v>48</v>
      </c>
      <c r="B38" s="4" t="s">
        <v>152</v>
      </c>
      <c r="C38" s="5" t="s">
        <v>4</v>
      </c>
      <c r="D38" s="5" t="s">
        <v>5</v>
      </c>
      <c r="E38" s="4">
        <v>1550</v>
      </c>
    </row>
    <row r="39" spans="1:5" ht="15" x14ac:dyDescent="0.25">
      <c r="A39" s="5">
        <v>49</v>
      </c>
      <c r="B39" s="4" t="s">
        <v>156</v>
      </c>
      <c r="C39" s="5" t="s">
        <v>4</v>
      </c>
      <c r="D39" s="5" t="s">
        <v>5</v>
      </c>
      <c r="E39" s="4">
        <v>80</v>
      </c>
    </row>
    <row r="40" spans="1:5" ht="30" x14ac:dyDescent="0.25">
      <c r="A40" s="5">
        <v>51</v>
      </c>
      <c r="B40" s="4" t="s">
        <v>164</v>
      </c>
      <c r="C40" s="5" t="s">
        <v>4</v>
      </c>
      <c r="D40" s="5" t="s">
        <v>5</v>
      </c>
      <c r="E40" s="4">
        <v>7300</v>
      </c>
    </row>
    <row r="41" spans="1:5" ht="15" x14ac:dyDescent="0.25">
      <c r="A41" s="5">
        <v>53</v>
      </c>
      <c r="B41" s="4" t="s">
        <v>173</v>
      </c>
      <c r="C41" s="5" t="s">
        <v>4</v>
      </c>
      <c r="D41" s="5" t="s">
        <v>5</v>
      </c>
      <c r="E41" s="4">
        <v>24000</v>
      </c>
    </row>
    <row r="42" spans="1:5" ht="15" x14ac:dyDescent="0.25">
      <c r="A42" s="5">
        <v>54</v>
      </c>
      <c r="B42" s="4" t="s">
        <v>176</v>
      </c>
      <c r="C42" s="5" t="s">
        <v>4</v>
      </c>
      <c r="D42" s="5" t="s">
        <v>5</v>
      </c>
      <c r="E42" s="4">
        <v>9000</v>
      </c>
    </row>
    <row r="43" spans="1:5" ht="15" x14ac:dyDescent="0.25">
      <c r="A43" s="5">
        <v>55</v>
      </c>
      <c r="B43" s="4" t="s">
        <v>180</v>
      </c>
      <c r="C43" s="5" t="s">
        <v>4</v>
      </c>
      <c r="D43" s="5" t="s">
        <v>5</v>
      </c>
      <c r="E43" s="4">
        <v>5000</v>
      </c>
    </row>
    <row r="44" spans="1:5" ht="30" x14ac:dyDescent="0.25">
      <c r="A44" s="5">
        <v>56</v>
      </c>
      <c r="B44" s="4" t="s">
        <v>184</v>
      </c>
      <c r="C44" s="5" t="s">
        <v>4</v>
      </c>
      <c r="D44" s="5" t="s">
        <v>5</v>
      </c>
      <c r="E44" s="4">
        <v>800</v>
      </c>
    </row>
    <row r="45" spans="1:5" ht="15" x14ac:dyDescent="0.25">
      <c r="A45" s="5">
        <v>57</v>
      </c>
      <c r="B45" s="4" t="s">
        <v>188</v>
      </c>
      <c r="C45" s="5" t="s">
        <v>4</v>
      </c>
      <c r="D45" s="5" t="s">
        <v>5</v>
      </c>
      <c r="E45" s="4">
        <v>1300</v>
      </c>
    </row>
    <row r="46" spans="1:5" ht="15" x14ac:dyDescent="0.25">
      <c r="A46" s="5">
        <v>59</v>
      </c>
      <c r="B46" s="4" t="s">
        <v>195</v>
      </c>
      <c r="C46" s="5" t="s">
        <v>4</v>
      </c>
      <c r="D46" s="5" t="s">
        <v>5</v>
      </c>
      <c r="E46" s="4">
        <v>7200</v>
      </c>
    </row>
    <row r="47" spans="1:5" ht="30" x14ac:dyDescent="0.25">
      <c r="A47" s="5">
        <v>60</v>
      </c>
      <c r="B47" s="4" t="s">
        <v>199</v>
      </c>
      <c r="C47" s="5" t="s">
        <v>4</v>
      </c>
      <c r="D47" s="5" t="s">
        <v>5</v>
      </c>
      <c r="E47" s="4">
        <v>70</v>
      </c>
    </row>
    <row r="48" spans="1:5" ht="15" x14ac:dyDescent="0.25">
      <c r="A48" s="5">
        <v>62</v>
      </c>
      <c r="B48" s="4" t="s">
        <v>207</v>
      </c>
      <c r="C48" s="5" t="s">
        <v>4</v>
      </c>
      <c r="D48" s="5" t="s">
        <v>5</v>
      </c>
      <c r="E48" s="4">
        <v>800</v>
      </c>
    </row>
    <row r="49" spans="1:5" ht="15" x14ac:dyDescent="0.25">
      <c r="A49" s="5">
        <v>63</v>
      </c>
      <c r="B49" s="4" t="s">
        <v>211</v>
      </c>
      <c r="C49" s="5" t="s">
        <v>4</v>
      </c>
      <c r="D49" s="5" t="s">
        <v>5</v>
      </c>
      <c r="E49" s="4">
        <v>40</v>
      </c>
    </row>
    <row r="50" spans="1:5" ht="15" x14ac:dyDescent="0.25">
      <c r="A50" s="5">
        <v>65</v>
      </c>
      <c r="B50" s="4" t="s">
        <v>219</v>
      </c>
      <c r="C50" s="5" t="s">
        <v>4</v>
      </c>
      <c r="D50" s="5" t="s">
        <v>5</v>
      </c>
      <c r="E50" s="4">
        <v>4000</v>
      </c>
    </row>
    <row r="51" spans="1:5" ht="15" x14ac:dyDescent="0.25">
      <c r="A51" s="5">
        <v>66</v>
      </c>
      <c r="B51" s="4" t="s">
        <v>223</v>
      </c>
      <c r="C51" s="5" t="s">
        <v>4</v>
      </c>
      <c r="D51" s="5" t="s">
        <v>5</v>
      </c>
      <c r="E51" s="4">
        <v>12000</v>
      </c>
    </row>
    <row r="52" spans="1:5" ht="15" x14ac:dyDescent="0.25">
      <c r="A52" s="5">
        <v>67</v>
      </c>
      <c r="B52" s="4" t="s">
        <v>227</v>
      </c>
      <c r="C52" s="5" t="s">
        <v>4</v>
      </c>
      <c r="D52" s="5" t="s">
        <v>5</v>
      </c>
      <c r="E52" s="4">
        <v>12000</v>
      </c>
    </row>
    <row r="53" spans="1:5" ht="15" x14ac:dyDescent="0.25">
      <c r="A53" s="5">
        <v>69</v>
      </c>
      <c r="B53" s="4" t="s">
        <v>236</v>
      </c>
      <c r="C53" s="5" t="s">
        <v>4</v>
      </c>
      <c r="D53" s="5" t="s">
        <v>5</v>
      </c>
      <c r="E53" s="4">
        <v>100</v>
      </c>
    </row>
    <row r="54" spans="1:5" ht="15" x14ac:dyDescent="0.25">
      <c r="A54" s="5">
        <v>70</v>
      </c>
      <c r="B54" s="4" t="s">
        <v>240</v>
      </c>
      <c r="C54" s="5" t="s">
        <v>4</v>
      </c>
      <c r="D54" s="5" t="s">
        <v>5</v>
      </c>
      <c r="E54" s="4">
        <v>7200</v>
      </c>
    </row>
    <row r="55" spans="1:5" ht="15" x14ac:dyDescent="0.25">
      <c r="A55" s="5">
        <v>72</v>
      </c>
      <c r="B55" s="4" t="s">
        <v>248</v>
      </c>
      <c r="C55" s="5" t="s">
        <v>4</v>
      </c>
      <c r="D55" s="5" t="s">
        <v>5</v>
      </c>
      <c r="E55" s="4">
        <v>250</v>
      </c>
    </row>
    <row r="56" spans="1:5" ht="15" x14ac:dyDescent="0.25">
      <c r="A56" s="5">
        <v>73</v>
      </c>
      <c r="B56" s="4" t="s">
        <v>249</v>
      </c>
      <c r="C56" s="5" t="s">
        <v>4</v>
      </c>
      <c r="D56" s="5" t="s">
        <v>5</v>
      </c>
      <c r="E56" s="4">
        <v>200</v>
      </c>
    </row>
    <row r="57" spans="1:5" ht="15" x14ac:dyDescent="0.25">
      <c r="A57" s="5">
        <v>75</v>
      </c>
      <c r="B57" s="4" t="s">
        <v>254</v>
      </c>
      <c r="C57" s="5" t="s">
        <v>4</v>
      </c>
      <c r="D57" s="5" t="s">
        <v>5</v>
      </c>
      <c r="E57" s="4">
        <v>400</v>
      </c>
    </row>
    <row r="58" spans="1:5" ht="15" x14ac:dyDescent="0.25">
      <c r="A58" s="5">
        <v>76</v>
      </c>
      <c r="B58" s="4" t="s">
        <v>258</v>
      </c>
      <c r="C58" s="5" t="s">
        <v>4</v>
      </c>
      <c r="D58" s="5" t="s">
        <v>5</v>
      </c>
      <c r="E58" s="4">
        <v>4000</v>
      </c>
    </row>
    <row r="59" spans="1:5" ht="15" x14ac:dyDescent="0.25">
      <c r="A59" s="5">
        <v>77</v>
      </c>
      <c r="B59" s="4" t="s">
        <v>262</v>
      </c>
      <c r="C59" s="5" t="s">
        <v>4</v>
      </c>
      <c r="D59" s="5" t="s">
        <v>5</v>
      </c>
      <c r="E59" s="4">
        <v>2500</v>
      </c>
    </row>
    <row r="60" spans="1:5" ht="15" x14ac:dyDescent="0.25">
      <c r="A60" s="5">
        <v>78</v>
      </c>
      <c r="B60" s="4" t="s">
        <v>266</v>
      </c>
      <c r="C60" s="5" t="s">
        <v>4</v>
      </c>
      <c r="D60" s="5" t="s">
        <v>5</v>
      </c>
      <c r="E60" s="4">
        <v>600</v>
      </c>
    </row>
    <row r="61" spans="1:5" ht="15" x14ac:dyDescent="0.25">
      <c r="A61" s="5">
        <v>79</v>
      </c>
      <c r="B61" s="4" t="s">
        <v>271</v>
      </c>
      <c r="C61" s="5" t="s">
        <v>4</v>
      </c>
      <c r="D61" s="5" t="s">
        <v>5</v>
      </c>
      <c r="E61" s="4">
        <v>3200</v>
      </c>
    </row>
    <row r="62" spans="1:5" ht="15" x14ac:dyDescent="0.25">
      <c r="A62" s="5">
        <v>80</v>
      </c>
      <c r="B62" s="4" t="s">
        <v>275</v>
      </c>
      <c r="C62" s="5" t="s">
        <v>4</v>
      </c>
      <c r="D62" s="5" t="s">
        <v>5</v>
      </c>
      <c r="E62" s="4">
        <v>2200</v>
      </c>
    </row>
    <row r="63" spans="1:5" ht="15" x14ac:dyDescent="0.25">
      <c r="A63" s="5">
        <v>81</v>
      </c>
      <c r="B63" s="4" t="s">
        <v>279</v>
      </c>
      <c r="C63" s="5" t="s">
        <v>4</v>
      </c>
      <c r="D63" s="5" t="s">
        <v>5</v>
      </c>
      <c r="E63" s="4">
        <v>2600</v>
      </c>
    </row>
    <row r="64" spans="1:5" ht="30" x14ac:dyDescent="0.25">
      <c r="A64" s="5">
        <v>83</v>
      </c>
      <c r="B64" s="4" t="s">
        <v>288</v>
      </c>
      <c r="C64" s="5" t="s">
        <v>4</v>
      </c>
      <c r="D64" s="5" t="s">
        <v>5</v>
      </c>
      <c r="E64" s="4">
        <v>4400</v>
      </c>
    </row>
    <row r="65" spans="1:5" ht="15" x14ac:dyDescent="0.25">
      <c r="A65" s="5">
        <v>84</v>
      </c>
      <c r="B65" s="4" t="s">
        <v>293</v>
      </c>
      <c r="C65" s="5" t="s">
        <v>4</v>
      </c>
      <c r="D65" s="5" t="s">
        <v>5</v>
      </c>
      <c r="E65" s="4">
        <v>300</v>
      </c>
    </row>
    <row r="66" spans="1:5" ht="15" x14ac:dyDescent="0.25">
      <c r="A66" s="5">
        <v>86</v>
      </c>
      <c r="B66" s="4" t="s">
        <v>302</v>
      </c>
      <c r="C66" s="5" t="s">
        <v>4</v>
      </c>
      <c r="D66" s="5" t="s">
        <v>5</v>
      </c>
      <c r="E66" s="4">
        <v>2500</v>
      </c>
    </row>
    <row r="67" spans="1:5" ht="15" x14ac:dyDescent="0.25">
      <c r="A67" s="5">
        <v>88</v>
      </c>
      <c r="B67" s="4" t="s">
        <v>312</v>
      </c>
      <c r="C67" s="5" t="s">
        <v>4</v>
      </c>
      <c r="D67" s="5" t="s">
        <v>5</v>
      </c>
      <c r="E67" s="4">
        <v>600</v>
      </c>
    </row>
    <row r="68" spans="1:5" ht="15" x14ac:dyDescent="0.25">
      <c r="A68" s="5">
        <v>89</v>
      </c>
      <c r="B68" s="4" t="s">
        <v>316</v>
      </c>
      <c r="C68" s="5" t="s">
        <v>4</v>
      </c>
      <c r="D68" s="5" t="s">
        <v>5</v>
      </c>
      <c r="E68" s="4">
        <v>100</v>
      </c>
    </row>
    <row r="69" spans="1:5" ht="15" x14ac:dyDescent="0.25">
      <c r="A69" s="5">
        <v>91</v>
      </c>
      <c r="B69" s="4" t="s">
        <v>324</v>
      </c>
      <c r="C69" s="5" t="s">
        <v>4</v>
      </c>
      <c r="D69" s="5" t="s">
        <v>5</v>
      </c>
      <c r="E69" s="4">
        <v>20</v>
      </c>
    </row>
    <row r="70" spans="1:5" ht="30" x14ac:dyDescent="0.25">
      <c r="A70" s="5">
        <v>93</v>
      </c>
      <c r="B70" s="4" t="s">
        <v>332</v>
      </c>
      <c r="C70" s="5" t="s">
        <v>4</v>
      </c>
      <c r="D70" s="5" t="s">
        <v>5</v>
      </c>
      <c r="E70" s="4">
        <v>20</v>
      </c>
    </row>
    <row r="71" spans="1:5" ht="30" x14ac:dyDescent="0.25">
      <c r="A71" s="5">
        <v>94</v>
      </c>
      <c r="B71" s="4" t="s">
        <v>333</v>
      </c>
      <c r="C71" s="5" t="s">
        <v>4</v>
      </c>
      <c r="D71" s="5" t="s">
        <v>5</v>
      </c>
      <c r="E71" s="4">
        <v>3000</v>
      </c>
    </row>
    <row r="72" spans="1:5" ht="15" x14ac:dyDescent="0.25">
      <c r="A72" s="5">
        <v>95</v>
      </c>
      <c r="B72" s="4" t="s">
        <v>337</v>
      </c>
      <c r="C72" s="5" t="s">
        <v>4</v>
      </c>
      <c r="D72" s="5" t="s">
        <v>5</v>
      </c>
      <c r="E72" s="4">
        <v>2500</v>
      </c>
    </row>
    <row r="73" spans="1:5" ht="45" x14ac:dyDescent="0.25">
      <c r="A73" s="5">
        <v>96</v>
      </c>
      <c r="B73" s="4" t="s">
        <v>341</v>
      </c>
      <c r="C73" s="5" t="s">
        <v>4</v>
      </c>
      <c r="D73" s="5" t="s">
        <v>5</v>
      </c>
      <c r="E73" s="4">
        <v>900</v>
      </c>
    </row>
    <row r="74" spans="1:5" ht="15" x14ac:dyDescent="0.25">
      <c r="A74" s="5">
        <v>97</v>
      </c>
      <c r="B74" s="4" t="s">
        <v>345</v>
      </c>
      <c r="C74" s="5" t="s">
        <v>4</v>
      </c>
      <c r="D74" s="5" t="s">
        <v>5</v>
      </c>
      <c r="E74" s="4">
        <v>120</v>
      </c>
    </row>
    <row r="75" spans="1:5" ht="15" x14ac:dyDescent="0.25">
      <c r="A75" s="5">
        <v>100</v>
      </c>
      <c r="B75" s="4" t="s">
        <v>354</v>
      </c>
      <c r="C75" s="5" t="s">
        <v>4</v>
      </c>
      <c r="D75" s="5" t="s">
        <v>5</v>
      </c>
      <c r="E75" s="4">
        <v>4500</v>
      </c>
    </row>
    <row r="76" spans="1:5" ht="15" x14ac:dyDescent="0.25">
      <c r="A76" s="5">
        <v>101</v>
      </c>
      <c r="B76" s="4" t="s">
        <v>355</v>
      </c>
      <c r="C76" s="5" t="s">
        <v>4</v>
      </c>
      <c r="D76" s="5" t="s">
        <v>5</v>
      </c>
      <c r="E76" s="4">
        <v>300</v>
      </c>
    </row>
    <row r="77" spans="1:5" ht="15" x14ac:dyDescent="0.25">
      <c r="A77" s="5">
        <v>102</v>
      </c>
      <c r="B77" s="4" t="s">
        <v>356</v>
      </c>
      <c r="C77" s="5" t="s">
        <v>4</v>
      </c>
      <c r="D77" s="5" t="s">
        <v>5</v>
      </c>
      <c r="E77" s="4">
        <v>2300</v>
      </c>
    </row>
    <row r="78" spans="1:5" ht="30" x14ac:dyDescent="0.25">
      <c r="A78" s="5">
        <v>103</v>
      </c>
      <c r="B78" s="4" t="s">
        <v>360</v>
      </c>
      <c r="C78" s="5" t="s">
        <v>4</v>
      </c>
      <c r="D78" s="5" t="s">
        <v>5</v>
      </c>
      <c r="E78" s="4">
        <v>10</v>
      </c>
    </row>
    <row r="79" spans="1:5" ht="15" x14ac:dyDescent="0.25">
      <c r="A79" s="5">
        <v>104</v>
      </c>
      <c r="B79" s="4" t="s">
        <v>361</v>
      </c>
      <c r="C79" s="5" t="s">
        <v>4</v>
      </c>
      <c r="D79" s="5" t="s">
        <v>5</v>
      </c>
      <c r="E79" s="4">
        <v>100</v>
      </c>
    </row>
    <row r="80" spans="1:5" ht="45" x14ac:dyDescent="0.25">
      <c r="A80" s="5">
        <v>106</v>
      </c>
      <c r="B80" s="4" t="s">
        <v>366</v>
      </c>
      <c r="C80" s="5" t="s">
        <v>4</v>
      </c>
      <c r="D80" s="5" t="s">
        <v>5</v>
      </c>
      <c r="E80" s="4">
        <v>10</v>
      </c>
    </row>
    <row r="81" spans="1:5" ht="15" x14ac:dyDescent="0.25">
      <c r="A81" s="5">
        <v>107</v>
      </c>
      <c r="B81" s="4" t="s">
        <v>367</v>
      </c>
      <c r="C81" s="5" t="s">
        <v>4</v>
      </c>
      <c r="D81" s="5" t="s">
        <v>5</v>
      </c>
      <c r="E81" s="4">
        <v>100</v>
      </c>
    </row>
    <row r="82" spans="1:5" ht="15" x14ac:dyDescent="0.25">
      <c r="A82" s="5">
        <v>108</v>
      </c>
      <c r="B82" s="4" t="s">
        <v>368</v>
      </c>
      <c r="C82" s="5" t="s">
        <v>4</v>
      </c>
      <c r="D82" s="5" t="s">
        <v>5</v>
      </c>
      <c r="E82" s="4">
        <v>300</v>
      </c>
    </row>
    <row r="83" spans="1:5" ht="15" x14ac:dyDescent="0.25">
      <c r="A83" s="5">
        <v>109</v>
      </c>
      <c r="B83" s="4" t="s">
        <v>369</v>
      </c>
      <c r="C83" s="5" t="s">
        <v>4</v>
      </c>
      <c r="D83" s="5" t="s">
        <v>5</v>
      </c>
      <c r="E83" s="4">
        <v>50</v>
      </c>
    </row>
    <row r="84" spans="1:5" ht="30" x14ac:dyDescent="0.25">
      <c r="A84" s="5">
        <v>110</v>
      </c>
      <c r="B84" s="4" t="s">
        <v>370</v>
      </c>
      <c r="C84" s="5" t="s">
        <v>4</v>
      </c>
      <c r="D84" s="5" t="s">
        <v>5</v>
      </c>
      <c r="E84" s="4">
        <v>120</v>
      </c>
    </row>
    <row r="85" spans="1:5" ht="15" x14ac:dyDescent="0.25">
      <c r="A85" s="5">
        <v>111</v>
      </c>
      <c r="B85" s="4" t="s">
        <v>371</v>
      </c>
      <c r="C85" s="5" t="s">
        <v>4</v>
      </c>
      <c r="D85" s="5" t="s">
        <v>5</v>
      </c>
      <c r="E85" s="4">
        <v>1500</v>
      </c>
    </row>
    <row r="86" spans="1:5" ht="15" x14ac:dyDescent="0.25">
      <c r="A86" s="5">
        <v>112</v>
      </c>
      <c r="B86" s="4" t="s">
        <v>375</v>
      </c>
      <c r="C86" s="5" t="s">
        <v>4</v>
      </c>
      <c r="D86" s="5" t="s">
        <v>5</v>
      </c>
      <c r="E86" s="4">
        <v>200</v>
      </c>
    </row>
    <row r="87" spans="1:5" ht="15" x14ac:dyDescent="0.25">
      <c r="A87" s="5">
        <v>114</v>
      </c>
      <c r="B87" s="4" t="s">
        <v>377</v>
      </c>
      <c r="C87" s="5" t="s">
        <v>4</v>
      </c>
      <c r="D87" s="5" t="s">
        <v>5</v>
      </c>
      <c r="E87" s="4">
        <v>2000</v>
      </c>
    </row>
    <row r="88" spans="1:5" ht="15" x14ac:dyDescent="0.25">
      <c r="A88" s="5">
        <v>116</v>
      </c>
      <c r="B88" s="4" t="s">
        <v>382</v>
      </c>
      <c r="C88" s="5" t="s">
        <v>4</v>
      </c>
      <c r="D88" s="5" t="s">
        <v>5</v>
      </c>
      <c r="E88" s="4">
        <v>15</v>
      </c>
    </row>
    <row r="89" spans="1:5" ht="15" x14ac:dyDescent="0.25">
      <c r="A89" s="5">
        <v>119</v>
      </c>
      <c r="B89" s="4" t="s">
        <v>388</v>
      </c>
      <c r="C89" s="5" t="s">
        <v>4</v>
      </c>
      <c r="D89" s="5" t="s">
        <v>5</v>
      </c>
      <c r="E89" s="4">
        <v>100</v>
      </c>
    </row>
    <row r="90" spans="1:5" ht="30" x14ac:dyDescent="0.25">
      <c r="A90" s="5">
        <v>123</v>
      </c>
      <c r="B90" s="4" t="s">
        <v>401</v>
      </c>
      <c r="C90" s="5" t="s">
        <v>4</v>
      </c>
      <c r="D90" s="5" t="s">
        <v>5</v>
      </c>
      <c r="E90" s="4">
        <v>270</v>
      </c>
    </row>
    <row r="91" spans="1:5" ht="30" x14ac:dyDescent="0.25">
      <c r="A91" s="5">
        <v>124</v>
      </c>
      <c r="B91" s="4" t="s">
        <v>406</v>
      </c>
      <c r="C91" s="5" t="s">
        <v>4</v>
      </c>
      <c r="D91" s="5" t="s">
        <v>5</v>
      </c>
      <c r="E91" s="4">
        <v>15</v>
      </c>
    </row>
    <row r="92" spans="1:5" ht="30" x14ac:dyDescent="0.25">
      <c r="A92" s="5">
        <v>129</v>
      </c>
      <c r="B92" s="21" t="s">
        <v>672</v>
      </c>
      <c r="C92" s="5" t="s">
        <v>4</v>
      </c>
      <c r="D92" s="5" t="s">
        <v>5</v>
      </c>
      <c r="E92" s="4">
        <v>200</v>
      </c>
    </row>
    <row r="93" spans="1:5" ht="15" x14ac:dyDescent="0.25">
      <c r="A93" s="5">
        <v>131</v>
      </c>
      <c r="B93" s="4" t="s">
        <v>423</v>
      </c>
      <c r="C93" s="5" t="s">
        <v>4</v>
      </c>
      <c r="D93" s="5" t="s">
        <v>5</v>
      </c>
      <c r="E93" s="4">
        <v>20</v>
      </c>
    </row>
    <row r="94" spans="1:5" ht="30" x14ac:dyDescent="0.25">
      <c r="A94" s="5">
        <v>132</v>
      </c>
      <c r="B94" s="4" t="s">
        <v>424</v>
      </c>
      <c r="C94" s="5" t="s">
        <v>4</v>
      </c>
      <c r="D94" s="5" t="s">
        <v>5</v>
      </c>
      <c r="E94" s="4">
        <v>80</v>
      </c>
    </row>
    <row r="95" spans="1:5" ht="30" x14ac:dyDescent="0.25">
      <c r="A95" s="5">
        <v>133</v>
      </c>
      <c r="B95" s="4" t="s">
        <v>428</v>
      </c>
      <c r="C95" s="5" t="s">
        <v>4</v>
      </c>
      <c r="D95" s="5" t="s">
        <v>5</v>
      </c>
      <c r="E95" s="4">
        <v>20</v>
      </c>
    </row>
    <row r="96" spans="1:5" ht="15" x14ac:dyDescent="0.25">
      <c r="A96" s="5">
        <v>134</v>
      </c>
      <c r="B96" s="4" t="s">
        <v>429</v>
      </c>
      <c r="C96" s="5" t="s">
        <v>4</v>
      </c>
      <c r="D96" s="5" t="s">
        <v>5</v>
      </c>
      <c r="E96" s="4">
        <v>3600</v>
      </c>
    </row>
    <row r="97" spans="1:5" ht="30" x14ac:dyDescent="0.25">
      <c r="A97" s="5">
        <v>136</v>
      </c>
      <c r="B97" s="4" t="s">
        <v>434</v>
      </c>
      <c r="C97" s="5" t="s">
        <v>4</v>
      </c>
      <c r="D97" s="5" t="s">
        <v>5</v>
      </c>
      <c r="E97" s="4">
        <v>500</v>
      </c>
    </row>
    <row r="98" spans="1:5" ht="30" x14ac:dyDescent="0.25">
      <c r="A98" s="5">
        <v>137</v>
      </c>
      <c r="B98" s="4" t="s">
        <v>438</v>
      </c>
      <c r="C98" s="5" t="s">
        <v>4</v>
      </c>
      <c r="D98" s="5" t="s">
        <v>5</v>
      </c>
      <c r="E98" s="4">
        <v>100</v>
      </c>
    </row>
    <row r="99" spans="1:5" ht="30" x14ac:dyDescent="0.25">
      <c r="A99" s="5">
        <v>138</v>
      </c>
      <c r="B99" s="4" t="s">
        <v>439</v>
      </c>
      <c r="C99" s="5" t="s">
        <v>4</v>
      </c>
      <c r="D99" s="5" t="s">
        <v>5</v>
      </c>
      <c r="E99" s="4">
        <v>100</v>
      </c>
    </row>
    <row r="100" spans="1:5" ht="30" x14ac:dyDescent="0.25">
      <c r="A100" s="5">
        <v>140</v>
      </c>
      <c r="B100" s="4" t="s">
        <v>445</v>
      </c>
      <c r="C100" s="5" t="s">
        <v>4</v>
      </c>
      <c r="D100" s="5" t="s">
        <v>5</v>
      </c>
      <c r="E100" s="4">
        <v>2500</v>
      </c>
    </row>
    <row r="101" spans="1:5" ht="30" x14ac:dyDescent="0.25">
      <c r="A101" s="5">
        <v>141</v>
      </c>
      <c r="B101" s="4" t="s">
        <v>450</v>
      </c>
      <c r="C101" s="5" t="s">
        <v>4</v>
      </c>
      <c r="D101" s="5" t="s">
        <v>5</v>
      </c>
      <c r="E101" s="4">
        <v>2100</v>
      </c>
    </row>
    <row r="102" spans="1:5" ht="15" x14ac:dyDescent="0.25">
      <c r="A102" s="5">
        <v>142</v>
      </c>
      <c r="B102" s="4" t="s">
        <v>454</v>
      </c>
      <c r="C102" s="5" t="s">
        <v>4</v>
      </c>
      <c r="D102" s="5" t="s">
        <v>5</v>
      </c>
      <c r="E102" s="4">
        <v>500</v>
      </c>
    </row>
    <row r="103" spans="1:5" ht="30" x14ac:dyDescent="0.25">
      <c r="A103" s="5">
        <v>143</v>
      </c>
      <c r="B103" s="4" t="s">
        <v>455</v>
      </c>
      <c r="C103" s="5" t="s">
        <v>4</v>
      </c>
      <c r="D103" s="5" t="s">
        <v>5</v>
      </c>
      <c r="E103" s="4">
        <v>400</v>
      </c>
    </row>
    <row r="104" spans="1:5" ht="15" x14ac:dyDescent="0.25">
      <c r="A104" s="5">
        <v>146</v>
      </c>
      <c r="B104" s="4" t="s">
        <v>464</v>
      </c>
      <c r="C104" s="5" t="s">
        <v>4</v>
      </c>
      <c r="D104" s="5" t="s">
        <v>466</v>
      </c>
      <c r="E104" s="4">
        <v>1800</v>
      </c>
    </row>
    <row r="105" spans="1:5" ht="15" x14ac:dyDescent="0.25">
      <c r="A105" s="5">
        <v>148</v>
      </c>
      <c r="B105" s="4" t="s">
        <v>475</v>
      </c>
      <c r="C105" s="5" t="s">
        <v>4</v>
      </c>
      <c r="D105" s="5" t="s">
        <v>5</v>
      </c>
      <c r="E105" s="4">
        <v>300</v>
      </c>
    </row>
    <row r="106" spans="1:5" ht="15" x14ac:dyDescent="0.25">
      <c r="A106" s="5">
        <v>149</v>
      </c>
      <c r="B106" s="4" t="s">
        <v>479</v>
      </c>
      <c r="C106" s="5" t="s">
        <v>4</v>
      </c>
      <c r="D106" s="5" t="s">
        <v>5</v>
      </c>
      <c r="E106" s="4">
        <v>400</v>
      </c>
    </row>
    <row r="107" spans="1:5" ht="15" x14ac:dyDescent="0.25">
      <c r="A107" s="5">
        <v>150</v>
      </c>
      <c r="B107" s="4" t="s">
        <v>673</v>
      </c>
      <c r="C107" s="5" t="s">
        <v>4</v>
      </c>
      <c r="D107" s="5" t="s">
        <v>5</v>
      </c>
      <c r="E107" s="4">
        <v>1000</v>
      </c>
    </row>
    <row r="108" spans="1:5" ht="15" x14ac:dyDescent="0.25">
      <c r="A108" s="5">
        <v>152</v>
      </c>
      <c r="B108" s="4" t="s">
        <v>487</v>
      </c>
      <c r="C108" s="5" t="s">
        <v>4</v>
      </c>
      <c r="D108" s="5" t="s">
        <v>5</v>
      </c>
      <c r="E108" s="4">
        <v>550</v>
      </c>
    </row>
    <row r="109" spans="1:5" ht="15" x14ac:dyDescent="0.25">
      <c r="A109" s="5">
        <v>153</v>
      </c>
      <c r="B109" s="4" t="s">
        <v>492</v>
      </c>
      <c r="C109" s="5" t="s">
        <v>4</v>
      </c>
      <c r="D109" s="5" t="s">
        <v>5</v>
      </c>
      <c r="E109" s="4">
        <v>450</v>
      </c>
    </row>
    <row r="110" spans="1:5" ht="15" x14ac:dyDescent="0.25">
      <c r="A110" s="5">
        <v>154</v>
      </c>
      <c r="B110" s="4" t="s">
        <v>497</v>
      </c>
      <c r="C110" s="5" t="s">
        <v>4</v>
      </c>
      <c r="D110" s="5" t="s">
        <v>5</v>
      </c>
      <c r="E110" s="4">
        <v>10000</v>
      </c>
    </row>
    <row r="111" spans="1:5" ht="15" x14ac:dyDescent="0.25">
      <c r="A111" s="5">
        <v>156</v>
      </c>
      <c r="B111" s="4" t="s">
        <v>505</v>
      </c>
      <c r="C111" s="5" t="s">
        <v>4</v>
      </c>
      <c r="D111" s="5" t="s">
        <v>5</v>
      </c>
      <c r="E111" s="4">
        <v>2400</v>
      </c>
    </row>
    <row r="112" spans="1:5" ht="15" x14ac:dyDescent="0.25">
      <c r="A112" s="5">
        <v>158</v>
      </c>
      <c r="B112" s="4" t="s">
        <v>513</v>
      </c>
      <c r="C112" s="5" t="s">
        <v>4</v>
      </c>
      <c r="D112" s="5" t="s">
        <v>5</v>
      </c>
      <c r="E112" s="4">
        <v>11000</v>
      </c>
    </row>
    <row r="113" spans="1:5" ht="30" x14ac:dyDescent="0.25">
      <c r="A113" s="5">
        <v>159</v>
      </c>
      <c r="B113" s="4" t="s">
        <v>517</v>
      </c>
      <c r="C113" s="5" t="s">
        <v>4</v>
      </c>
      <c r="D113" s="5" t="s">
        <v>5</v>
      </c>
      <c r="E113" s="4">
        <v>3000</v>
      </c>
    </row>
    <row r="114" spans="1:5" ht="15" x14ac:dyDescent="0.25">
      <c r="A114" s="5">
        <v>160</v>
      </c>
      <c r="B114" s="4" t="s">
        <v>521</v>
      </c>
      <c r="C114" s="5" t="s">
        <v>4</v>
      </c>
      <c r="D114" s="5" t="s">
        <v>5</v>
      </c>
      <c r="E114" s="4">
        <v>1300</v>
      </c>
    </row>
    <row r="115" spans="1:5" ht="15" x14ac:dyDescent="0.25">
      <c r="A115" s="5">
        <v>161</v>
      </c>
      <c r="B115" s="4" t="s">
        <v>525</v>
      </c>
      <c r="C115" s="5" t="s">
        <v>4</v>
      </c>
      <c r="D115" s="5" t="s">
        <v>5</v>
      </c>
      <c r="E115" s="4">
        <v>5600</v>
      </c>
    </row>
    <row r="116" spans="1:5" ht="30" x14ac:dyDescent="0.25">
      <c r="A116" s="5">
        <v>162</v>
      </c>
      <c r="B116" s="4" t="s">
        <v>529</v>
      </c>
      <c r="C116" s="5" t="s">
        <v>4</v>
      </c>
      <c r="D116" s="5" t="s">
        <v>5</v>
      </c>
      <c r="E116" s="4">
        <v>60000</v>
      </c>
    </row>
    <row r="117" spans="1:5" ht="45" x14ac:dyDescent="0.25">
      <c r="A117" s="5">
        <v>164</v>
      </c>
      <c r="B117" s="4" t="s">
        <v>537</v>
      </c>
      <c r="C117" s="5" t="s">
        <v>4</v>
      </c>
      <c r="D117" s="5" t="s">
        <v>5</v>
      </c>
      <c r="E117" s="4">
        <v>6200</v>
      </c>
    </row>
    <row r="118" spans="1:5" ht="15" x14ac:dyDescent="0.25">
      <c r="A118" s="5">
        <v>165</v>
      </c>
      <c r="B118" s="4" t="s">
        <v>541</v>
      </c>
      <c r="C118" s="5" t="s">
        <v>4</v>
      </c>
      <c r="D118" s="5" t="s">
        <v>5</v>
      </c>
      <c r="E118" s="4">
        <v>60</v>
      </c>
    </row>
    <row r="119" spans="1:5" ht="15" x14ac:dyDescent="0.25">
      <c r="A119" s="5">
        <v>166</v>
      </c>
      <c r="B119" s="4" t="s">
        <v>546</v>
      </c>
      <c r="C119" s="5" t="s">
        <v>4</v>
      </c>
      <c r="D119" s="5" t="s">
        <v>5</v>
      </c>
      <c r="E119" s="4">
        <v>1500</v>
      </c>
    </row>
    <row r="120" spans="1:5" ht="45" x14ac:dyDescent="0.25">
      <c r="A120" s="5">
        <v>167</v>
      </c>
      <c r="B120" s="4" t="s">
        <v>547</v>
      </c>
      <c r="C120" s="5" t="s">
        <v>4</v>
      </c>
      <c r="D120" s="5" t="s">
        <v>5</v>
      </c>
      <c r="E120" s="4">
        <v>1200</v>
      </c>
    </row>
    <row r="121" spans="1:5" ht="15" x14ac:dyDescent="0.25">
      <c r="A121" s="5">
        <v>168</v>
      </c>
      <c r="B121" s="4" t="s">
        <v>548</v>
      </c>
      <c r="C121" s="5" t="s">
        <v>4</v>
      </c>
      <c r="D121" s="5" t="s">
        <v>5</v>
      </c>
      <c r="E121" s="4">
        <v>2400</v>
      </c>
    </row>
    <row r="122" spans="1:5" ht="15" x14ac:dyDescent="0.25">
      <c r="A122" s="5">
        <v>172</v>
      </c>
      <c r="B122" s="4" t="s">
        <v>564</v>
      </c>
      <c r="C122" s="5" t="s">
        <v>4</v>
      </c>
      <c r="D122" s="5" t="s">
        <v>5</v>
      </c>
      <c r="E122" s="4">
        <v>50</v>
      </c>
    </row>
    <row r="123" spans="1:5" ht="15" x14ac:dyDescent="0.25">
      <c r="A123" s="5">
        <v>173</v>
      </c>
      <c r="B123" s="4" t="s">
        <v>568</v>
      </c>
      <c r="C123" s="5" t="s">
        <v>4</v>
      </c>
      <c r="D123" s="5" t="s">
        <v>5</v>
      </c>
      <c r="E123" s="4">
        <v>1000</v>
      </c>
    </row>
    <row r="124" spans="1:5" ht="15" x14ac:dyDescent="0.25">
      <c r="A124" s="5">
        <v>174</v>
      </c>
      <c r="B124" s="4" t="s">
        <v>572</v>
      </c>
      <c r="C124" s="5" t="s">
        <v>4</v>
      </c>
      <c r="D124" s="5" t="s">
        <v>5</v>
      </c>
      <c r="E124" s="4">
        <v>500</v>
      </c>
    </row>
    <row r="125" spans="1:5" ht="15" x14ac:dyDescent="0.25">
      <c r="A125" s="5">
        <v>175</v>
      </c>
      <c r="B125" s="4" t="s">
        <v>576</v>
      </c>
      <c r="C125" s="5" t="s">
        <v>4</v>
      </c>
      <c r="D125" s="5" t="s">
        <v>5</v>
      </c>
      <c r="E125" s="4">
        <v>22000</v>
      </c>
    </row>
    <row r="126" spans="1:5" ht="30" x14ac:dyDescent="0.25">
      <c r="A126" s="5">
        <v>176</v>
      </c>
      <c r="B126" s="4" t="s">
        <v>580</v>
      </c>
      <c r="C126" s="5" t="s">
        <v>4</v>
      </c>
      <c r="D126" s="5" t="s">
        <v>5</v>
      </c>
      <c r="E126" s="4">
        <v>14500</v>
      </c>
    </row>
    <row r="127" spans="1:5" ht="15" x14ac:dyDescent="0.25">
      <c r="A127" s="5">
        <v>178</v>
      </c>
      <c r="B127" s="4" t="s">
        <v>588</v>
      </c>
      <c r="C127" s="5" t="s">
        <v>4</v>
      </c>
      <c r="D127" s="5" t="s">
        <v>5</v>
      </c>
      <c r="E127" s="4">
        <v>19000</v>
      </c>
    </row>
    <row r="128" spans="1:5" ht="15" x14ac:dyDescent="0.25">
      <c r="A128" s="5">
        <v>179</v>
      </c>
      <c r="B128" s="4" t="s">
        <v>592</v>
      </c>
      <c r="C128" s="5" t="s">
        <v>4</v>
      </c>
      <c r="D128" s="5" t="s">
        <v>5</v>
      </c>
      <c r="E128" s="4">
        <v>2400</v>
      </c>
    </row>
    <row r="129" spans="1:5" ht="30" x14ac:dyDescent="0.25">
      <c r="A129" s="5">
        <v>180</v>
      </c>
      <c r="B129" s="4" t="s">
        <v>596</v>
      </c>
      <c r="C129" s="5" t="s">
        <v>4</v>
      </c>
      <c r="D129" s="5" t="s">
        <v>5</v>
      </c>
      <c r="E129" s="4">
        <v>1600</v>
      </c>
    </row>
    <row r="130" spans="1:5" ht="15" x14ac:dyDescent="0.25">
      <c r="A130" s="5">
        <v>182</v>
      </c>
      <c r="B130" s="4" t="s">
        <v>604</v>
      </c>
      <c r="C130" s="5" t="s">
        <v>4</v>
      </c>
      <c r="D130" s="5" t="s">
        <v>5</v>
      </c>
      <c r="E130" s="4">
        <v>2700</v>
      </c>
    </row>
    <row r="131" spans="1:5" ht="15" x14ac:dyDescent="0.25">
      <c r="A131" s="5">
        <v>183</v>
      </c>
      <c r="B131" s="4" t="s">
        <v>608</v>
      </c>
      <c r="C131" s="5" t="s">
        <v>4</v>
      </c>
      <c r="D131" s="5" t="s">
        <v>5</v>
      </c>
      <c r="E131" s="4">
        <v>510</v>
      </c>
    </row>
    <row r="132" spans="1:5" ht="30" x14ac:dyDescent="0.25">
      <c r="A132" s="5">
        <v>184</v>
      </c>
      <c r="B132" s="4" t="s">
        <v>609</v>
      </c>
      <c r="C132" s="5" t="s">
        <v>4</v>
      </c>
      <c r="D132" s="5" t="s">
        <v>5</v>
      </c>
      <c r="E132" s="4">
        <v>1000</v>
      </c>
    </row>
    <row r="133" spans="1:5" ht="15" x14ac:dyDescent="0.25">
      <c r="A133" s="5">
        <v>185</v>
      </c>
      <c r="B133" s="4" t="s">
        <v>610</v>
      </c>
      <c r="C133" s="5" t="s">
        <v>4</v>
      </c>
      <c r="D133" s="5" t="s">
        <v>5</v>
      </c>
      <c r="E133" s="4">
        <v>120</v>
      </c>
    </row>
    <row r="134" spans="1:5" ht="30" x14ac:dyDescent="0.25">
      <c r="A134" s="5">
        <v>187</v>
      </c>
      <c r="B134" s="4" t="s">
        <v>615</v>
      </c>
      <c r="C134" s="5" t="s">
        <v>4</v>
      </c>
      <c r="D134" s="5" t="s">
        <v>5</v>
      </c>
      <c r="E134" s="4">
        <v>780</v>
      </c>
    </row>
    <row r="135" spans="1:5" ht="30" x14ac:dyDescent="0.25">
      <c r="A135" s="5">
        <v>193</v>
      </c>
      <c r="B135" s="4" t="s">
        <v>630</v>
      </c>
      <c r="C135" s="5" t="s">
        <v>100</v>
      </c>
      <c r="D135" s="5" t="s">
        <v>5</v>
      </c>
      <c r="E135" s="4">
        <v>1000</v>
      </c>
    </row>
    <row r="136" spans="1:5" ht="30" x14ac:dyDescent="0.25">
      <c r="A136" s="5">
        <v>194</v>
      </c>
      <c r="B136" s="4" t="s">
        <v>634</v>
      </c>
      <c r="C136" s="5" t="s">
        <v>100</v>
      </c>
      <c r="D136" s="5" t="s">
        <v>5</v>
      </c>
      <c r="E136" s="4">
        <v>1100</v>
      </c>
    </row>
    <row r="137" spans="1:5" ht="30" x14ac:dyDescent="0.25">
      <c r="A137" s="5">
        <v>195</v>
      </c>
      <c r="B137" s="4" t="s">
        <v>638</v>
      </c>
      <c r="C137" s="5" t="s">
        <v>100</v>
      </c>
      <c r="D137" s="5" t="s">
        <v>5</v>
      </c>
      <c r="E137" s="4">
        <v>1200</v>
      </c>
    </row>
    <row r="138" spans="1:5" ht="30" x14ac:dyDescent="0.25">
      <c r="A138" s="5">
        <v>197</v>
      </c>
      <c r="B138" s="4" t="s">
        <v>645</v>
      </c>
      <c r="C138" s="5"/>
      <c r="D138" s="5" t="s">
        <v>5</v>
      </c>
      <c r="E138" s="4">
        <v>600</v>
      </c>
    </row>
    <row r="139" spans="1:5" ht="30" x14ac:dyDescent="0.25">
      <c r="A139" s="5"/>
      <c r="B139" s="4" t="s">
        <v>414</v>
      </c>
      <c r="C139" s="5" t="s">
        <v>4</v>
      </c>
      <c r="D139" s="5" t="s">
        <v>5</v>
      </c>
      <c r="E139" s="4">
        <v>1200</v>
      </c>
    </row>
    <row r="140" spans="1:5" ht="15" x14ac:dyDescent="0.25">
      <c r="A140" s="5"/>
      <c r="B140" s="4" t="s">
        <v>665</v>
      </c>
      <c r="C140" s="5"/>
      <c r="D140" s="5" t="s">
        <v>5</v>
      </c>
      <c r="E140" s="4">
        <v>50</v>
      </c>
    </row>
    <row r="141" spans="1:5" ht="15" x14ac:dyDescent="0.25">
      <c r="A141" s="5"/>
      <c r="B141" s="4" t="s">
        <v>666</v>
      </c>
      <c r="C141" s="5"/>
      <c r="D141" s="5" t="s">
        <v>5</v>
      </c>
      <c r="E141" s="4">
        <v>250</v>
      </c>
    </row>
    <row r="142" spans="1:5" ht="30" x14ac:dyDescent="0.25">
      <c r="A142" s="5"/>
      <c r="B142" s="4" t="s">
        <v>668</v>
      </c>
      <c r="C142" s="5"/>
      <c r="D142" s="5" t="s">
        <v>5</v>
      </c>
      <c r="E142" s="4">
        <v>100</v>
      </c>
    </row>
    <row r="143" spans="1:5" ht="30" x14ac:dyDescent="0.25">
      <c r="A143" s="5"/>
      <c r="B143" s="4" t="s">
        <v>670</v>
      </c>
      <c r="C143" s="5"/>
      <c r="D143" s="5" t="s">
        <v>5</v>
      </c>
      <c r="E143" s="4">
        <v>150</v>
      </c>
    </row>
    <row r="144" spans="1:5" x14ac:dyDescent="0.3">
      <c r="A144" s="3"/>
      <c r="B144" s="12" t="s">
        <v>659</v>
      </c>
      <c r="C144" s="10"/>
      <c r="D144" s="3"/>
      <c r="E144" s="3"/>
    </row>
    <row r="148" spans="5:5" x14ac:dyDescent="0.3">
      <c r="E148" s="16"/>
    </row>
  </sheetData>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08"/>
  <sheetViews>
    <sheetView topLeftCell="A82" workbookViewId="0">
      <selection activeCell="E103" sqref="E103"/>
    </sheetView>
  </sheetViews>
  <sheetFormatPr defaultRowHeight="15.75" x14ac:dyDescent="0.3"/>
  <cols>
    <col min="1" max="1" width="4.7109375" style="1" customWidth="1"/>
    <col min="2" max="2" width="26.42578125" style="1" customWidth="1"/>
    <col min="3" max="3" width="7" style="2" hidden="1" customWidth="1"/>
    <col min="4" max="4" width="9.140625" style="1"/>
    <col min="5" max="5" width="14.5703125" style="1" customWidth="1"/>
  </cols>
  <sheetData>
    <row r="1" spans="1:5" ht="25.5" x14ac:dyDescent="0.25">
      <c r="A1" s="8" t="s">
        <v>661</v>
      </c>
      <c r="B1" s="8" t="s">
        <v>654</v>
      </c>
      <c r="C1" s="8" t="s">
        <v>0</v>
      </c>
      <c r="D1" s="8" t="s">
        <v>1</v>
      </c>
      <c r="E1" s="8" t="s">
        <v>657</v>
      </c>
    </row>
    <row r="2" spans="1:5" ht="15" x14ac:dyDescent="0.25">
      <c r="A2" s="5">
        <v>1</v>
      </c>
      <c r="B2" s="4" t="s">
        <v>3</v>
      </c>
      <c r="C2" s="5" t="s">
        <v>4</v>
      </c>
      <c r="D2" s="5" t="s">
        <v>5</v>
      </c>
      <c r="E2" s="4">
        <v>100</v>
      </c>
    </row>
    <row r="3" spans="1:5" ht="45" x14ac:dyDescent="0.25">
      <c r="A3" s="5">
        <v>3</v>
      </c>
      <c r="B3" s="4" t="s">
        <v>8</v>
      </c>
      <c r="C3" s="5" t="s">
        <v>4</v>
      </c>
      <c r="D3" s="5" t="s">
        <v>5</v>
      </c>
      <c r="E3" s="4">
        <v>200</v>
      </c>
    </row>
    <row r="4" spans="1:5" ht="15" x14ac:dyDescent="0.25">
      <c r="A4" s="5">
        <v>5</v>
      </c>
      <c r="B4" s="4" t="s">
        <v>13</v>
      </c>
      <c r="C4" s="5" t="s">
        <v>4</v>
      </c>
      <c r="D4" s="5" t="s">
        <v>5</v>
      </c>
      <c r="E4" s="4">
        <v>3000</v>
      </c>
    </row>
    <row r="5" spans="1:5" ht="30" x14ac:dyDescent="0.25">
      <c r="A5" s="5">
        <v>7</v>
      </c>
      <c r="B5" s="4" t="s">
        <v>19</v>
      </c>
      <c r="C5" s="5" t="s">
        <v>4</v>
      </c>
      <c r="D5" s="5" t="s">
        <v>5</v>
      </c>
      <c r="E5" s="4">
        <v>50</v>
      </c>
    </row>
    <row r="6" spans="1:5" ht="30" x14ac:dyDescent="0.25">
      <c r="A6" s="5">
        <v>14</v>
      </c>
      <c r="B6" s="4" t="s">
        <v>36</v>
      </c>
      <c r="C6" s="5" t="s">
        <v>4</v>
      </c>
      <c r="D6" s="5" t="s">
        <v>5</v>
      </c>
      <c r="E6" s="4">
        <v>7500</v>
      </c>
    </row>
    <row r="7" spans="1:5" ht="30" x14ac:dyDescent="0.25">
      <c r="A7" s="5">
        <v>15</v>
      </c>
      <c r="B7" s="4" t="s">
        <v>37</v>
      </c>
      <c r="C7" s="5" t="s">
        <v>4</v>
      </c>
      <c r="D7" s="5" t="s">
        <v>5</v>
      </c>
      <c r="E7" s="4">
        <v>500</v>
      </c>
    </row>
    <row r="8" spans="1:5" ht="45" x14ac:dyDescent="0.25">
      <c r="A8" s="5">
        <v>16</v>
      </c>
      <c r="B8" s="4" t="s">
        <v>38</v>
      </c>
      <c r="C8" s="5" t="s">
        <v>4</v>
      </c>
      <c r="D8" s="5" t="s">
        <v>5</v>
      </c>
      <c r="E8" s="4">
        <v>10</v>
      </c>
    </row>
    <row r="9" spans="1:5" ht="45" x14ac:dyDescent="0.25">
      <c r="A9" s="5">
        <v>17</v>
      </c>
      <c r="B9" s="4" t="s">
        <v>40</v>
      </c>
      <c r="C9" s="5" t="s">
        <v>4</v>
      </c>
      <c r="D9" s="5" t="s">
        <v>5</v>
      </c>
      <c r="E9" s="4">
        <v>10</v>
      </c>
    </row>
    <row r="10" spans="1:5" ht="45" x14ac:dyDescent="0.25">
      <c r="A10" s="5">
        <v>18</v>
      </c>
      <c r="B10" s="4" t="s">
        <v>42</v>
      </c>
      <c r="C10" s="5" t="s">
        <v>4</v>
      </c>
      <c r="D10" s="5" t="s">
        <v>5</v>
      </c>
      <c r="E10" s="4">
        <v>110</v>
      </c>
    </row>
    <row r="11" spans="1:5" ht="15" x14ac:dyDescent="0.25">
      <c r="A11" s="5">
        <v>19</v>
      </c>
      <c r="B11" s="4" t="s">
        <v>44</v>
      </c>
      <c r="C11" s="5" t="s">
        <v>4</v>
      </c>
      <c r="D11" s="5" t="s">
        <v>5</v>
      </c>
      <c r="E11" s="4">
        <v>200</v>
      </c>
    </row>
    <row r="12" spans="1:5" ht="30" x14ac:dyDescent="0.25">
      <c r="A12" s="5">
        <v>20</v>
      </c>
      <c r="B12" s="4" t="s">
        <v>45</v>
      </c>
      <c r="C12" s="5" t="s">
        <v>4</v>
      </c>
      <c r="D12" s="5" t="s">
        <v>5</v>
      </c>
      <c r="E12" s="17">
        <v>150</v>
      </c>
    </row>
    <row r="13" spans="1:5" ht="15" x14ac:dyDescent="0.25">
      <c r="A13" s="5">
        <v>22</v>
      </c>
      <c r="B13" s="4" t="s">
        <v>50</v>
      </c>
      <c r="C13" s="5" t="s">
        <v>4</v>
      </c>
      <c r="D13" s="5" t="s">
        <v>5</v>
      </c>
      <c r="E13" s="4">
        <v>1000</v>
      </c>
    </row>
    <row r="14" spans="1:5" ht="15" x14ac:dyDescent="0.25">
      <c r="A14" s="5">
        <v>26</v>
      </c>
      <c r="B14" s="4" t="s">
        <v>58</v>
      </c>
      <c r="C14" s="5" t="s">
        <v>4</v>
      </c>
      <c r="D14" s="5" t="s">
        <v>5</v>
      </c>
      <c r="E14" s="4">
        <v>1200</v>
      </c>
    </row>
    <row r="15" spans="1:5" ht="15" x14ac:dyDescent="0.25">
      <c r="A15" s="5">
        <v>28</v>
      </c>
      <c r="B15" s="4" t="s">
        <v>66</v>
      </c>
      <c r="C15" s="5" t="s">
        <v>4</v>
      </c>
      <c r="D15" s="5" t="s">
        <v>5</v>
      </c>
      <c r="E15" s="4">
        <v>4000</v>
      </c>
    </row>
    <row r="16" spans="1:5" ht="45" x14ac:dyDescent="0.25">
      <c r="A16" s="5">
        <v>29</v>
      </c>
      <c r="B16" s="4" t="s">
        <v>70</v>
      </c>
      <c r="C16" s="5" t="s">
        <v>4</v>
      </c>
      <c r="D16" s="5" t="s">
        <v>5</v>
      </c>
      <c r="E16" s="4">
        <v>250</v>
      </c>
    </row>
    <row r="17" spans="1:5" ht="15" x14ac:dyDescent="0.25">
      <c r="A17" s="5">
        <v>30</v>
      </c>
      <c r="B17" s="4" t="s">
        <v>74</v>
      </c>
      <c r="C17" s="5" t="s">
        <v>4</v>
      </c>
      <c r="D17" s="5" t="s">
        <v>5</v>
      </c>
      <c r="E17" s="4">
        <v>700</v>
      </c>
    </row>
    <row r="18" spans="1:5" ht="15" x14ac:dyDescent="0.25">
      <c r="A18" s="5">
        <v>32</v>
      </c>
      <c r="B18" s="4" t="s">
        <v>84</v>
      </c>
      <c r="C18" s="5" t="s">
        <v>4</v>
      </c>
      <c r="D18" s="5" t="s">
        <v>5</v>
      </c>
      <c r="E18" s="4">
        <v>210</v>
      </c>
    </row>
    <row r="19" spans="1:5" ht="15" x14ac:dyDescent="0.25">
      <c r="A19" s="5">
        <v>37</v>
      </c>
      <c r="B19" s="4" t="s">
        <v>111</v>
      </c>
      <c r="C19" s="5" t="s">
        <v>4</v>
      </c>
      <c r="D19" s="5" t="s">
        <v>5</v>
      </c>
      <c r="E19" s="4">
        <v>3700</v>
      </c>
    </row>
    <row r="20" spans="1:5" ht="15" x14ac:dyDescent="0.25">
      <c r="A20" s="5">
        <v>39</v>
      </c>
      <c r="B20" s="4" t="s">
        <v>116</v>
      </c>
      <c r="C20" s="5" t="s">
        <v>4</v>
      </c>
      <c r="D20" s="5" t="s">
        <v>5</v>
      </c>
      <c r="E20" s="17">
        <v>200</v>
      </c>
    </row>
    <row r="21" spans="1:5" ht="30" x14ac:dyDescent="0.25">
      <c r="A21" s="5">
        <v>44</v>
      </c>
      <c r="B21" s="4" t="s">
        <v>136</v>
      </c>
      <c r="C21" s="5" t="s">
        <v>4</v>
      </c>
      <c r="D21" s="5" t="s">
        <v>5</v>
      </c>
      <c r="E21" s="4">
        <v>700</v>
      </c>
    </row>
    <row r="22" spans="1:5" ht="30" x14ac:dyDescent="0.25">
      <c r="A22" s="5">
        <v>48</v>
      </c>
      <c r="B22" s="4" t="s">
        <v>152</v>
      </c>
      <c r="C22" s="5" t="s">
        <v>4</v>
      </c>
      <c r="D22" s="5" t="s">
        <v>5</v>
      </c>
      <c r="E22" s="4">
        <v>150</v>
      </c>
    </row>
    <row r="23" spans="1:5" ht="15" x14ac:dyDescent="0.25">
      <c r="A23" s="5">
        <v>50</v>
      </c>
      <c r="B23" s="4" t="s">
        <v>160</v>
      </c>
      <c r="C23" s="5" t="s">
        <v>4</v>
      </c>
      <c r="D23" s="5" t="s">
        <v>5</v>
      </c>
      <c r="E23" s="4">
        <v>120</v>
      </c>
    </row>
    <row r="24" spans="1:5" ht="15" x14ac:dyDescent="0.25">
      <c r="A24" s="5">
        <v>52</v>
      </c>
      <c r="B24" s="4" t="s">
        <v>169</v>
      </c>
      <c r="C24" s="5" t="s">
        <v>4</v>
      </c>
      <c r="D24" s="5" t="s">
        <v>5</v>
      </c>
      <c r="E24" s="4">
        <v>240</v>
      </c>
    </row>
    <row r="25" spans="1:5" ht="15" x14ac:dyDescent="0.25">
      <c r="A25" s="5">
        <v>53</v>
      </c>
      <c r="B25" s="4" t="s">
        <v>173</v>
      </c>
      <c r="C25" s="5" t="s">
        <v>4</v>
      </c>
      <c r="D25" s="5" t="s">
        <v>5</v>
      </c>
      <c r="E25" s="4">
        <v>11000</v>
      </c>
    </row>
    <row r="26" spans="1:5" ht="15" x14ac:dyDescent="0.25">
      <c r="A26" s="5">
        <v>57</v>
      </c>
      <c r="B26" s="4" t="s">
        <v>188</v>
      </c>
      <c r="C26" s="5" t="s">
        <v>4</v>
      </c>
      <c r="D26" s="5" t="s">
        <v>5</v>
      </c>
      <c r="E26" s="4">
        <v>200</v>
      </c>
    </row>
    <row r="27" spans="1:5" ht="15" x14ac:dyDescent="0.25">
      <c r="A27" s="5">
        <v>58</v>
      </c>
      <c r="B27" s="4" t="s">
        <v>192</v>
      </c>
      <c r="C27" s="5" t="s">
        <v>4</v>
      </c>
      <c r="D27" s="5" t="s">
        <v>5</v>
      </c>
      <c r="E27" s="4">
        <v>400</v>
      </c>
    </row>
    <row r="28" spans="1:5" ht="15" x14ac:dyDescent="0.25">
      <c r="A28" s="5">
        <v>61</v>
      </c>
      <c r="B28" s="4" t="s">
        <v>203</v>
      </c>
      <c r="C28" s="5" t="s">
        <v>4</v>
      </c>
      <c r="D28" s="5" t="s">
        <v>5</v>
      </c>
      <c r="E28" s="4">
        <v>1600</v>
      </c>
    </row>
    <row r="29" spans="1:5" ht="15" x14ac:dyDescent="0.25">
      <c r="A29" s="5">
        <v>64</v>
      </c>
      <c r="B29" s="4" t="s">
        <v>215</v>
      </c>
      <c r="C29" s="5" t="s">
        <v>4</v>
      </c>
      <c r="D29" s="5" t="s">
        <v>5</v>
      </c>
      <c r="E29" s="4">
        <v>800</v>
      </c>
    </row>
    <row r="30" spans="1:5" ht="15" x14ac:dyDescent="0.25">
      <c r="A30" s="5">
        <v>66</v>
      </c>
      <c r="B30" s="4" t="s">
        <v>223</v>
      </c>
      <c r="C30" s="5" t="s">
        <v>4</v>
      </c>
      <c r="D30" s="5" t="s">
        <v>5</v>
      </c>
      <c r="E30" s="4">
        <v>3000</v>
      </c>
    </row>
    <row r="31" spans="1:5" ht="30" x14ac:dyDescent="0.25">
      <c r="A31" s="5">
        <v>68</v>
      </c>
      <c r="B31" s="4" t="s">
        <v>232</v>
      </c>
      <c r="C31" s="5" t="s">
        <v>4</v>
      </c>
      <c r="D31" s="5" t="s">
        <v>5</v>
      </c>
      <c r="E31" s="4">
        <v>7500</v>
      </c>
    </row>
    <row r="32" spans="1:5" ht="15" x14ac:dyDescent="0.25">
      <c r="A32" s="5">
        <v>71</v>
      </c>
      <c r="B32" s="4" t="s">
        <v>244</v>
      </c>
      <c r="C32" s="5" t="s">
        <v>4</v>
      </c>
      <c r="D32" s="5" t="s">
        <v>5</v>
      </c>
      <c r="E32" s="4">
        <v>420</v>
      </c>
    </row>
    <row r="33" spans="1:5" ht="15" x14ac:dyDescent="0.25">
      <c r="A33" s="5">
        <v>74</v>
      </c>
      <c r="B33" s="4" t="s">
        <v>250</v>
      </c>
      <c r="C33" s="5" t="s">
        <v>4</v>
      </c>
      <c r="D33" s="5" t="s">
        <v>5</v>
      </c>
      <c r="E33" s="4">
        <v>500</v>
      </c>
    </row>
    <row r="34" spans="1:5" ht="15" x14ac:dyDescent="0.25">
      <c r="A34" s="5">
        <v>75</v>
      </c>
      <c r="B34" s="4" t="s">
        <v>254</v>
      </c>
      <c r="C34" s="5" t="s">
        <v>4</v>
      </c>
      <c r="D34" s="5" t="s">
        <v>5</v>
      </c>
      <c r="E34" s="4">
        <v>3600</v>
      </c>
    </row>
    <row r="35" spans="1:5" ht="15" x14ac:dyDescent="0.25">
      <c r="A35" s="5">
        <v>80</v>
      </c>
      <c r="B35" s="4" t="s">
        <v>275</v>
      </c>
      <c r="C35" s="5" t="s">
        <v>4</v>
      </c>
      <c r="D35" s="5" t="s">
        <v>5</v>
      </c>
      <c r="E35" s="4">
        <v>300</v>
      </c>
    </row>
    <row r="36" spans="1:5" ht="15" x14ac:dyDescent="0.25">
      <c r="A36" s="5">
        <v>81</v>
      </c>
      <c r="B36" s="4" t="s">
        <v>279</v>
      </c>
      <c r="C36" s="5" t="s">
        <v>4</v>
      </c>
      <c r="D36" s="5" t="s">
        <v>5</v>
      </c>
      <c r="E36" s="4">
        <v>1000</v>
      </c>
    </row>
    <row r="37" spans="1:5" ht="15" x14ac:dyDescent="0.25">
      <c r="A37" s="5">
        <v>82</v>
      </c>
      <c r="B37" s="4" t="s">
        <v>283</v>
      </c>
      <c r="C37" s="5" t="s">
        <v>4</v>
      </c>
      <c r="D37" s="5" t="s">
        <v>5</v>
      </c>
      <c r="E37" s="4">
        <v>8</v>
      </c>
    </row>
    <row r="38" spans="1:5" ht="15" x14ac:dyDescent="0.25">
      <c r="A38" s="5">
        <v>84</v>
      </c>
      <c r="B38" s="4" t="s">
        <v>293</v>
      </c>
      <c r="C38" s="5" t="s">
        <v>4</v>
      </c>
      <c r="D38" s="5" t="s">
        <v>5</v>
      </c>
      <c r="E38" s="4">
        <v>1700</v>
      </c>
    </row>
    <row r="39" spans="1:5" ht="30" x14ac:dyDescent="0.25">
      <c r="A39" s="5">
        <v>85</v>
      </c>
      <c r="B39" s="4" t="s">
        <v>298</v>
      </c>
      <c r="C39" s="5" t="s">
        <v>4</v>
      </c>
      <c r="D39" s="5" t="s">
        <v>5</v>
      </c>
      <c r="E39" s="4">
        <v>5000</v>
      </c>
    </row>
    <row r="40" spans="1:5" ht="15" x14ac:dyDescent="0.25">
      <c r="A40" s="5">
        <v>86</v>
      </c>
      <c r="B40" s="4" t="s">
        <v>302</v>
      </c>
      <c r="C40" s="5" t="s">
        <v>4</v>
      </c>
      <c r="D40" s="5" t="s">
        <v>5</v>
      </c>
      <c r="E40" s="4">
        <v>300</v>
      </c>
    </row>
    <row r="41" spans="1:5" ht="15" x14ac:dyDescent="0.25">
      <c r="A41" s="5">
        <v>87</v>
      </c>
      <c r="B41" s="4" t="s">
        <v>307</v>
      </c>
      <c r="C41" s="5" t="s">
        <v>4</v>
      </c>
      <c r="D41" s="5" t="s">
        <v>5</v>
      </c>
      <c r="E41" s="4">
        <v>2000</v>
      </c>
    </row>
    <row r="42" spans="1:5" ht="15" x14ac:dyDescent="0.25">
      <c r="A42" s="5">
        <v>88</v>
      </c>
      <c r="B42" s="4" t="s">
        <v>312</v>
      </c>
      <c r="C42" s="5" t="s">
        <v>4</v>
      </c>
      <c r="D42" s="5" t="s">
        <v>5</v>
      </c>
      <c r="E42" s="4">
        <v>400</v>
      </c>
    </row>
    <row r="43" spans="1:5" ht="15" x14ac:dyDescent="0.25">
      <c r="A43" s="5">
        <v>89</v>
      </c>
      <c r="B43" s="4" t="s">
        <v>316</v>
      </c>
      <c r="C43" s="5" t="s">
        <v>4</v>
      </c>
      <c r="D43" s="5" t="s">
        <v>5</v>
      </c>
      <c r="E43" s="4">
        <v>1000</v>
      </c>
    </row>
    <row r="44" spans="1:5" ht="15" x14ac:dyDescent="0.25">
      <c r="A44" s="5">
        <v>90</v>
      </c>
      <c r="B44" s="4" t="s">
        <v>320</v>
      </c>
      <c r="C44" s="5" t="s">
        <v>4</v>
      </c>
      <c r="D44" s="5" t="s">
        <v>5</v>
      </c>
      <c r="E44" s="4">
        <v>8000</v>
      </c>
    </row>
    <row r="45" spans="1:5" ht="30" x14ac:dyDescent="0.25">
      <c r="A45" s="5">
        <v>92</v>
      </c>
      <c r="B45" s="4" t="s">
        <v>328</v>
      </c>
      <c r="C45" s="5" t="s">
        <v>4</v>
      </c>
      <c r="D45" s="5" t="s">
        <v>5</v>
      </c>
      <c r="E45" s="4">
        <v>50</v>
      </c>
    </row>
    <row r="46" spans="1:5" ht="30" x14ac:dyDescent="0.25">
      <c r="A46" s="5">
        <v>93</v>
      </c>
      <c r="B46" s="4" t="s">
        <v>332</v>
      </c>
      <c r="C46" s="5" t="s">
        <v>4</v>
      </c>
      <c r="D46" s="5" t="s">
        <v>5</v>
      </c>
      <c r="E46" s="4">
        <v>15</v>
      </c>
    </row>
    <row r="47" spans="1:5" ht="30" x14ac:dyDescent="0.25">
      <c r="A47" s="5">
        <v>94</v>
      </c>
      <c r="B47" s="4" t="s">
        <v>333</v>
      </c>
      <c r="C47" s="5" t="s">
        <v>4</v>
      </c>
      <c r="D47" s="5" t="s">
        <v>5</v>
      </c>
      <c r="E47" s="4">
        <v>600</v>
      </c>
    </row>
    <row r="48" spans="1:5" ht="45" x14ac:dyDescent="0.25">
      <c r="A48" s="5">
        <v>96</v>
      </c>
      <c r="B48" s="4" t="s">
        <v>341</v>
      </c>
      <c r="C48" s="5" t="s">
        <v>4</v>
      </c>
      <c r="D48" s="5" t="s">
        <v>5</v>
      </c>
      <c r="E48" s="4">
        <v>300</v>
      </c>
    </row>
    <row r="49" spans="1:5" ht="15" x14ac:dyDescent="0.25">
      <c r="A49" s="5">
        <v>97</v>
      </c>
      <c r="B49" s="4" t="s">
        <v>345</v>
      </c>
      <c r="C49" s="5" t="s">
        <v>4</v>
      </c>
      <c r="D49" s="5" t="s">
        <v>5</v>
      </c>
      <c r="E49" s="4">
        <v>360</v>
      </c>
    </row>
    <row r="50" spans="1:5" ht="15" x14ac:dyDescent="0.25">
      <c r="A50" s="5">
        <v>98</v>
      </c>
      <c r="B50" s="4" t="s">
        <v>349</v>
      </c>
      <c r="C50" s="5" t="s">
        <v>4</v>
      </c>
      <c r="D50" s="5" t="s">
        <v>5</v>
      </c>
      <c r="E50" s="4">
        <v>50</v>
      </c>
    </row>
    <row r="51" spans="1:5" ht="15" x14ac:dyDescent="0.25">
      <c r="A51" s="5">
        <v>99</v>
      </c>
      <c r="B51" s="4" t="s">
        <v>350</v>
      </c>
      <c r="C51" s="5" t="s">
        <v>4</v>
      </c>
      <c r="D51" s="5" t="s">
        <v>5</v>
      </c>
      <c r="E51" s="4">
        <v>400</v>
      </c>
    </row>
    <row r="52" spans="1:5" ht="15" x14ac:dyDescent="0.25">
      <c r="A52" s="5">
        <v>105</v>
      </c>
      <c r="B52" s="4" t="s">
        <v>362</v>
      </c>
      <c r="C52" s="5" t="s">
        <v>4</v>
      </c>
      <c r="D52" s="5" t="s">
        <v>5</v>
      </c>
      <c r="E52" s="4">
        <v>250</v>
      </c>
    </row>
    <row r="53" spans="1:5" ht="15" x14ac:dyDescent="0.25">
      <c r="A53" s="5">
        <v>111</v>
      </c>
      <c r="B53" s="4" t="s">
        <v>371</v>
      </c>
      <c r="C53" s="5" t="s">
        <v>4</v>
      </c>
      <c r="D53" s="5" t="s">
        <v>5</v>
      </c>
      <c r="E53" s="4">
        <v>500</v>
      </c>
    </row>
    <row r="54" spans="1:5" ht="15" x14ac:dyDescent="0.25">
      <c r="A54" s="5">
        <v>113</v>
      </c>
      <c r="B54" s="4" t="s">
        <v>376</v>
      </c>
      <c r="C54" s="5" t="s">
        <v>4</v>
      </c>
      <c r="D54" s="5" t="s">
        <v>5</v>
      </c>
      <c r="E54" s="4">
        <v>600</v>
      </c>
    </row>
    <row r="55" spans="1:5" ht="30" x14ac:dyDescent="0.25">
      <c r="A55" s="5">
        <v>115</v>
      </c>
      <c r="B55" s="4" t="s">
        <v>378</v>
      </c>
      <c r="C55" s="5" t="s">
        <v>4</v>
      </c>
      <c r="D55" s="5" t="s">
        <v>5</v>
      </c>
      <c r="E55" s="4">
        <v>400</v>
      </c>
    </row>
    <row r="56" spans="1:5" ht="15" x14ac:dyDescent="0.25">
      <c r="A56" s="5">
        <v>117</v>
      </c>
      <c r="B56" s="4" t="s">
        <v>383</v>
      </c>
      <c r="C56" s="5" t="s">
        <v>4</v>
      </c>
      <c r="D56" s="5" t="s">
        <v>5</v>
      </c>
      <c r="E56" s="4">
        <v>50</v>
      </c>
    </row>
    <row r="57" spans="1:5" ht="30" x14ac:dyDescent="0.25">
      <c r="A57" s="5">
        <v>118</v>
      </c>
      <c r="B57" s="4" t="s">
        <v>384</v>
      </c>
      <c r="C57" s="5" t="s">
        <v>4</v>
      </c>
      <c r="D57" s="5" t="s">
        <v>5</v>
      </c>
      <c r="E57" s="4">
        <v>10</v>
      </c>
    </row>
    <row r="58" spans="1:5" ht="15" x14ac:dyDescent="0.25">
      <c r="A58" s="5">
        <v>120</v>
      </c>
      <c r="B58" s="4" t="s">
        <v>389</v>
      </c>
      <c r="C58" s="5" t="s">
        <v>4</v>
      </c>
      <c r="D58" s="5" t="s">
        <v>5</v>
      </c>
      <c r="E58" s="4">
        <v>5000</v>
      </c>
    </row>
    <row r="59" spans="1:5" ht="15" x14ac:dyDescent="0.25">
      <c r="A59" s="5">
        <v>121</v>
      </c>
      <c r="B59" s="4" t="s">
        <v>393</v>
      </c>
      <c r="C59" s="5" t="s">
        <v>4</v>
      </c>
      <c r="D59" s="5" t="s">
        <v>5</v>
      </c>
      <c r="E59" s="4">
        <v>500</v>
      </c>
    </row>
    <row r="60" spans="1:5" ht="15" x14ac:dyDescent="0.25">
      <c r="A60" s="5">
        <v>122</v>
      </c>
      <c r="B60" s="4" t="s">
        <v>397</v>
      </c>
      <c r="C60" s="5" t="s">
        <v>4</v>
      </c>
      <c r="D60" s="5" t="s">
        <v>5</v>
      </c>
      <c r="E60" s="4">
        <v>2500</v>
      </c>
    </row>
    <row r="61" spans="1:5" ht="15" x14ac:dyDescent="0.25">
      <c r="A61" s="5">
        <v>125</v>
      </c>
      <c r="B61" s="4" t="s">
        <v>407</v>
      </c>
      <c r="C61" s="5" t="s">
        <v>4</v>
      </c>
      <c r="D61" s="5" t="s">
        <v>5</v>
      </c>
      <c r="E61" s="4">
        <v>10</v>
      </c>
    </row>
    <row r="62" spans="1:5" ht="15" x14ac:dyDescent="0.25">
      <c r="A62" s="5">
        <v>126</v>
      </c>
      <c r="B62" s="4" t="s">
        <v>408</v>
      </c>
      <c r="C62" s="5" t="s">
        <v>4</v>
      </c>
      <c r="D62" s="5" t="s">
        <v>5</v>
      </c>
      <c r="E62" s="4">
        <v>20</v>
      </c>
    </row>
    <row r="63" spans="1:5" ht="60" x14ac:dyDescent="0.25">
      <c r="A63" s="5">
        <v>127</v>
      </c>
      <c r="B63" s="4" t="s">
        <v>409</v>
      </c>
      <c r="C63" s="5" t="s">
        <v>4</v>
      </c>
      <c r="D63" s="5" t="s">
        <v>5</v>
      </c>
      <c r="E63" s="4">
        <v>20</v>
      </c>
    </row>
    <row r="64" spans="1:5" ht="30" x14ac:dyDescent="0.25">
      <c r="A64" s="5">
        <v>128</v>
      </c>
      <c r="B64" s="4" t="s">
        <v>410</v>
      </c>
      <c r="C64" s="5" t="s">
        <v>4</v>
      </c>
      <c r="D64" s="5" t="s">
        <v>5</v>
      </c>
      <c r="E64" s="4">
        <v>400</v>
      </c>
    </row>
    <row r="65" spans="1:5" ht="15" x14ac:dyDescent="0.25">
      <c r="A65" s="5">
        <v>130</v>
      </c>
      <c r="B65" s="4" t="s">
        <v>419</v>
      </c>
      <c r="C65" s="5" t="s">
        <v>4</v>
      </c>
      <c r="D65" s="5" t="s">
        <v>5</v>
      </c>
      <c r="E65" s="4">
        <v>4800</v>
      </c>
    </row>
    <row r="66" spans="1:5" ht="15" x14ac:dyDescent="0.25">
      <c r="A66" s="5">
        <v>135</v>
      </c>
      <c r="B66" s="4" t="s">
        <v>433</v>
      </c>
      <c r="C66" s="5" t="s">
        <v>4</v>
      </c>
      <c r="D66" s="5" t="s">
        <v>5</v>
      </c>
      <c r="E66" s="4">
        <v>500</v>
      </c>
    </row>
    <row r="67" spans="1:5" ht="30" x14ac:dyDescent="0.25">
      <c r="A67" s="5">
        <v>139</v>
      </c>
      <c r="B67" s="4" t="s">
        <v>440</v>
      </c>
      <c r="C67" s="5" t="s">
        <v>4</v>
      </c>
      <c r="D67" s="5" t="s">
        <v>5</v>
      </c>
      <c r="E67" s="4">
        <v>500</v>
      </c>
    </row>
    <row r="68" spans="1:5" ht="30" x14ac:dyDescent="0.25">
      <c r="A68" s="5">
        <v>140</v>
      </c>
      <c r="B68" s="4" t="s">
        <v>445</v>
      </c>
      <c r="C68" s="5" t="s">
        <v>4</v>
      </c>
      <c r="D68" s="5" t="s">
        <v>5</v>
      </c>
      <c r="E68" s="4">
        <v>1500</v>
      </c>
    </row>
    <row r="69" spans="1:5" ht="30" x14ac:dyDescent="0.25">
      <c r="A69" s="5">
        <v>143</v>
      </c>
      <c r="B69" s="4" t="s">
        <v>455</v>
      </c>
      <c r="C69" s="5" t="s">
        <v>4</v>
      </c>
      <c r="D69" s="5" t="s">
        <v>5</v>
      </c>
      <c r="E69" s="4">
        <v>800</v>
      </c>
    </row>
    <row r="70" spans="1:5" ht="30" x14ac:dyDescent="0.25">
      <c r="A70" s="5">
        <v>144</v>
      </c>
      <c r="B70" s="4" t="s">
        <v>459</v>
      </c>
      <c r="C70" s="5" t="s">
        <v>4</v>
      </c>
      <c r="D70" s="5" t="s">
        <v>5</v>
      </c>
      <c r="E70" s="4">
        <v>11000</v>
      </c>
    </row>
    <row r="71" spans="1:5" ht="15" x14ac:dyDescent="0.25">
      <c r="A71" s="5">
        <v>145</v>
      </c>
      <c r="B71" s="4" t="s">
        <v>463</v>
      </c>
      <c r="C71" s="5" t="s">
        <v>4</v>
      </c>
      <c r="D71" s="5" t="s">
        <v>5</v>
      </c>
      <c r="E71" s="4">
        <v>100</v>
      </c>
    </row>
    <row r="72" spans="1:5" ht="15" x14ac:dyDescent="0.25">
      <c r="A72" s="5">
        <v>146</v>
      </c>
      <c r="B72" s="4" t="s">
        <v>464</v>
      </c>
      <c r="C72" s="5" t="s">
        <v>4</v>
      </c>
      <c r="D72" s="5" t="s">
        <v>466</v>
      </c>
      <c r="E72" s="4">
        <v>1200</v>
      </c>
    </row>
    <row r="73" spans="1:5" ht="15" x14ac:dyDescent="0.25">
      <c r="A73" s="5">
        <v>147</v>
      </c>
      <c r="B73" s="4" t="s">
        <v>471</v>
      </c>
      <c r="C73" s="5" t="s">
        <v>4</v>
      </c>
      <c r="D73" s="5" t="s">
        <v>5</v>
      </c>
      <c r="E73" s="4">
        <v>40</v>
      </c>
    </row>
    <row r="74" spans="1:5" ht="15" x14ac:dyDescent="0.25">
      <c r="A74" s="5">
        <v>151</v>
      </c>
      <c r="B74" s="4" t="s">
        <v>483</v>
      </c>
      <c r="C74" s="5" t="s">
        <v>4</v>
      </c>
      <c r="D74" s="5" t="s">
        <v>5</v>
      </c>
      <c r="E74" s="4">
        <v>250</v>
      </c>
    </row>
    <row r="75" spans="1:5" ht="15" x14ac:dyDescent="0.25">
      <c r="A75" s="5">
        <v>152</v>
      </c>
      <c r="B75" s="4" t="s">
        <v>487</v>
      </c>
      <c r="C75" s="5" t="s">
        <v>4</v>
      </c>
      <c r="D75" s="5" t="s">
        <v>5</v>
      </c>
      <c r="E75" s="4">
        <v>150</v>
      </c>
    </row>
    <row r="76" spans="1:5" ht="30" x14ac:dyDescent="0.25">
      <c r="A76" s="5">
        <v>155</v>
      </c>
      <c r="B76" s="4" t="s">
        <v>501</v>
      </c>
      <c r="C76" s="5" t="s">
        <v>4</v>
      </c>
      <c r="D76" s="5" t="s">
        <v>5</v>
      </c>
      <c r="E76" s="4">
        <v>600</v>
      </c>
    </row>
    <row r="77" spans="1:5" ht="15" x14ac:dyDescent="0.25">
      <c r="A77" s="5">
        <v>156</v>
      </c>
      <c r="B77" s="4" t="s">
        <v>505</v>
      </c>
      <c r="C77" s="5" t="s">
        <v>4</v>
      </c>
      <c r="D77" s="5" t="s">
        <v>5</v>
      </c>
      <c r="E77" s="4">
        <v>700</v>
      </c>
    </row>
    <row r="78" spans="1:5" ht="15" x14ac:dyDescent="0.25">
      <c r="A78" s="5">
        <v>157</v>
      </c>
      <c r="B78" s="4" t="s">
        <v>509</v>
      </c>
      <c r="C78" s="5" t="s">
        <v>4</v>
      </c>
      <c r="D78" s="5" t="s">
        <v>5</v>
      </c>
      <c r="E78" s="4">
        <v>8500</v>
      </c>
    </row>
    <row r="79" spans="1:5" ht="15" x14ac:dyDescent="0.25">
      <c r="A79" s="5">
        <v>158</v>
      </c>
      <c r="B79" s="4" t="s">
        <v>513</v>
      </c>
      <c r="C79" s="5" t="s">
        <v>4</v>
      </c>
      <c r="D79" s="5" t="s">
        <v>5</v>
      </c>
      <c r="E79" s="4">
        <v>18000</v>
      </c>
    </row>
    <row r="80" spans="1:5" ht="15" x14ac:dyDescent="0.25">
      <c r="A80" s="5">
        <v>161</v>
      </c>
      <c r="B80" s="4" t="s">
        <v>525</v>
      </c>
      <c r="C80" s="5" t="s">
        <v>4</v>
      </c>
      <c r="D80" s="5" t="s">
        <v>5</v>
      </c>
      <c r="E80" s="4">
        <v>6400</v>
      </c>
    </row>
    <row r="81" spans="1:5" ht="45" x14ac:dyDescent="0.25">
      <c r="A81" s="5">
        <v>163</v>
      </c>
      <c r="B81" s="4" t="s">
        <v>533</v>
      </c>
      <c r="C81" s="5" t="s">
        <v>4</v>
      </c>
      <c r="D81" s="5" t="s">
        <v>5</v>
      </c>
      <c r="E81" s="4">
        <v>18000</v>
      </c>
    </row>
    <row r="82" spans="1:5" ht="15" x14ac:dyDescent="0.25">
      <c r="A82" s="5">
        <v>165</v>
      </c>
      <c r="B82" s="4" t="s">
        <v>541</v>
      </c>
      <c r="C82" s="5" t="s">
        <v>4</v>
      </c>
      <c r="D82" s="5" t="s">
        <v>5</v>
      </c>
      <c r="E82" s="4">
        <v>200</v>
      </c>
    </row>
    <row r="83" spans="1:5" ht="30" x14ac:dyDescent="0.25">
      <c r="A83" s="5">
        <v>169</v>
      </c>
      <c r="B83" s="4" t="s">
        <v>552</v>
      </c>
      <c r="C83" s="5" t="s">
        <v>4</v>
      </c>
      <c r="D83" s="5" t="s">
        <v>5</v>
      </c>
      <c r="E83" s="4">
        <v>40</v>
      </c>
    </row>
    <row r="84" spans="1:5" ht="60" x14ac:dyDescent="0.25">
      <c r="A84" s="5">
        <v>170</v>
      </c>
      <c r="B84" s="4" t="s">
        <v>556</v>
      </c>
      <c r="C84" s="5" t="s">
        <v>4</v>
      </c>
      <c r="D84" s="5" t="s">
        <v>5</v>
      </c>
      <c r="E84" s="4">
        <v>750</v>
      </c>
    </row>
    <row r="85" spans="1:5" ht="15" x14ac:dyDescent="0.25">
      <c r="A85" s="5">
        <v>171</v>
      </c>
      <c r="B85" s="4" t="s">
        <v>560</v>
      </c>
      <c r="C85" s="5" t="s">
        <v>4</v>
      </c>
      <c r="D85" s="5" t="s">
        <v>5</v>
      </c>
      <c r="E85" s="4">
        <v>4000</v>
      </c>
    </row>
    <row r="86" spans="1:5" ht="15" x14ac:dyDescent="0.25">
      <c r="A86" s="5">
        <v>174</v>
      </c>
      <c r="B86" s="4" t="s">
        <v>572</v>
      </c>
      <c r="C86" s="5" t="s">
        <v>4</v>
      </c>
      <c r="D86" s="5" t="s">
        <v>5</v>
      </c>
      <c r="E86" s="4">
        <v>6700</v>
      </c>
    </row>
    <row r="87" spans="1:5" ht="15" x14ac:dyDescent="0.25">
      <c r="A87" s="5">
        <v>175</v>
      </c>
      <c r="B87" s="4" t="s">
        <v>576</v>
      </c>
      <c r="C87" s="5" t="s">
        <v>4</v>
      </c>
      <c r="D87" s="5" t="s">
        <v>5</v>
      </c>
      <c r="E87" s="4">
        <v>2000</v>
      </c>
    </row>
    <row r="88" spans="1:5" ht="60" x14ac:dyDescent="0.25">
      <c r="A88" s="5">
        <v>177</v>
      </c>
      <c r="B88" s="4" t="s">
        <v>584</v>
      </c>
      <c r="C88" s="5" t="s">
        <v>4</v>
      </c>
      <c r="D88" s="5" t="s">
        <v>5</v>
      </c>
      <c r="E88" s="4">
        <v>200</v>
      </c>
    </row>
    <row r="89" spans="1:5" ht="15" x14ac:dyDescent="0.25">
      <c r="A89" s="5">
        <v>178</v>
      </c>
      <c r="B89" s="4" t="s">
        <v>588</v>
      </c>
      <c r="C89" s="5" t="s">
        <v>4</v>
      </c>
      <c r="D89" s="5" t="s">
        <v>5</v>
      </c>
      <c r="E89" s="4">
        <v>8000</v>
      </c>
    </row>
    <row r="90" spans="1:5" ht="30" x14ac:dyDescent="0.25">
      <c r="A90" s="5">
        <v>180</v>
      </c>
      <c r="B90" s="4" t="s">
        <v>596</v>
      </c>
      <c r="C90" s="5" t="s">
        <v>4</v>
      </c>
      <c r="D90" s="5" t="s">
        <v>5</v>
      </c>
      <c r="E90" s="4">
        <v>200</v>
      </c>
    </row>
    <row r="91" spans="1:5" ht="15" x14ac:dyDescent="0.25">
      <c r="A91" s="5">
        <v>181</v>
      </c>
      <c r="B91" s="4" t="s">
        <v>600</v>
      </c>
      <c r="C91" s="5" t="s">
        <v>4</v>
      </c>
      <c r="D91" s="5" t="s">
        <v>5</v>
      </c>
      <c r="E91" s="4">
        <v>5000</v>
      </c>
    </row>
    <row r="92" spans="1:5" ht="15" x14ac:dyDescent="0.25">
      <c r="A92" s="5">
        <v>186</v>
      </c>
      <c r="B92" s="4" t="s">
        <v>611</v>
      </c>
      <c r="C92" s="5" t="s">
        <v>4</v>
      </c>
      <c r="D92" s="5" t="s">
        <v>5</v>
      </c>
      <c r="E92" s="4">
        <v>450</v>
      </c>
    </row>
    <row r="93" spans="1:5" ht="30" x14ac:dyDescent="0.25">
      <c r="A93" s="5">
        <v>187</v>
      </c>
      <c r="B93" s="4" t="s">
        <v>615</v>
      </c>
      <c r="C93" s="5" t="s">
        <v>4</v>
      </c>
      <c r="D93" s="5" t="s">
        <v>5</v>
      </c>
      <c r="E93" s="4">
        <v>220</v>
      </c>
    </row>
    <row r="94" spans="1:5" ht="15" x14ac:dyDescent="0.25">
      <c r="A94" s="5">
        <v>188</v>
      </c>
      <c r="B94" s="4" t="s">
        <v>620</v>
      </c>
      <c r="C94" s="5" t="s">
        <v>4</v>
      </c>
      <c r="D94" s="5" t="s">
        <v>5</v>
      </c>
      <c r="E94" s="4">
        <v>1500</v>
      </c>
    </row>
    <row r="95" spans="1:5" ht="30" x14ac:dyDescent="0.25">
      <c r="A95" s="5">
        <v>192</v>
      </c>
      <c r="B95" s="4" t="s">
        <v>625</v>
      </c>
      <c r="C95" s="5" t="s">
        <v>100</v>
      </c>
      <c r="D95" s="5" t="s">
        <v>5</v>
      </c>
      <c r="E95" s="4">
        <v>67000</v>
      </c>
    </row>
    <row r="96" spans="1:5" ht="30" x14ac:dyDescent="0.25">
      <c r="A96" s="5">
        <v>193</v>
      </c>
      <c r="B96" s="4" t="s">
        <v>630</v>
      </c>
      <c r="C96" s="5" t="s">
        <v>100</v>
      </c>
      <c r="D96" s="5" t="s">
        <v>5</v>
      </c>
      <c r="E96" s="4">
        <v>1400</v>
      </c>
    </row>
    <row r="97" spans="1:5" ht="30" x14ac:dyDescent="0.25">
      <c r="A97" s="5">
        <v>194</v>
      </c>
      <c r="B97" s="4" t="s">
        <v>634</v>
      </c>
      <c r="C97" s="5" t="s">
        <v>100</v>
      </c>
      <c r="D97" s="5" t="s">
        <v>5</v>
      </c>
      <c r="E97" s="4">
        <v>1400</v>
      </c>
    </row>
    <row r="98" spans="1:5" ht="15" x14ac:dyDescent="0.25">
      <c r="A98" s="5">
        <v>196</v>
      </c>
      <c r="B98" s="4" t="s">
        <v>671</v>
      </c>
      <c r="C98" s="5"/>
      <c r="D98" s="5" t="s">
        <v>5</v>
      </c>
      <c r="E98" s="4">
        <v>3000</v>
      </c>
    </row>
    <row r="99" spans="1:5" ht="15" x14ac:dyDescent="0.25">
      <c r="A99" s="5">
        <v>198</v>
      </c>
      <c r="B99" s="4" t="s">
        <v>648</v>
      </c>
      <c r="C99" s="5"/>
      <c r="D99" s="5" t="s">
        <v>5</v>
      </c>
      <c r="E99" s="4">
        <v>1200</v>
      </c>
    </row>
    <row r="100" spans="1:5" ht="30" x14ac:dyDescent="0.25">
      <c r="A100" s="5">
        <v>200</v>
      </c>
      <c r="B100" s="4" t="s">
        <v>650</v>
      </c>
      <c r="C100" s="5"/>
      <c r="D100" s="5" t="s">
        <v>5</v>
      </c>
      <c r="E100" s="4">
        <v>900</v>
      </c>
    </row>
    <row r="101" spans="1:5" ht="15" x14ac:dyDescent="0.25">
      <c r="A101" s="5">
        <v>201</v>
      </c>
      <c r="B101" s="4" t="s">
        <v>651</v>
      </c>
      <c r="C101" s="5"/>
      <c r="D101" s="5" t="s">
        <v>5</v>
      </c>
      <c r="E101" s="4">
        <v>100</v>
      </c>
    </row>
    <row r="102" spans="1:5" ht="15" x14ac:dyDescent="0.25">
      <c r="A102" s="5">
        <v>202</v>
      </c>
      <c r="B102" s="4" t="s">
        <v>652</v>
      </c>
      <c r="C102" s="5"/>
      <c r="D102" s="5" t="s">
        <v>5</v>
      </c>
      <c r="E102" s="4">
        <v>500</v>
      </c>
    </row>
    <row r="103" spans="1:5" ht="15" x14ac:dyDescent="0.25">
      <c r="A103" s="5">
        <v>206</v>
      </c>
      <c r="B103" s="4" t="s">
        <v>667</v>
      </c>
      <c r="C103" s="5"/>
      <c r="D103" s="5" t="s">
        <v>5</v>
      </c>
      <c r="E103" s="4">
        <v>240</v>
      </c>
    </row>
    <row r="104" spans="1:5" x14ac:dyDescent="0.3">
      <c r="A104" s="3"/>
      <c r="B104" s="12" t="s">
        <v>659</v>
      </c>
      <c r="C104" s="10"/>
      <c r="D104" s="3"/>
      <c r="E104" s="3"/>
    </row>
    <row r="108" spans="1:5" x14ac:dyDescent="0.3">
      <c r="E108" s="1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vt:i4>
      </vt:variant>
    </vt:vector>
  </HeadingPairs>
  <TitlesOfParts>
    <vt:vector size="6" baseType="lpstr">
      <vt:lpstr>հայ</vt:lpstr>
      <vt:lpstr>cank dex 1</vt:lpstr>
      <vt:lpstr>Alteplaz</vt:lpstr>
      <vt:lpstr>heraci</vt:lpstr>
      <vt:lpstr>muracan</vt:lpstr>
      <vt:lpstr>հայ!Область_печати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2025-09-04T09:10:06Z</dcterms:modified>
</cp:coreProperties>
</file>