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0215" windowHeight="6075"/>
  </bookViews>
  <sheets>
    <sheet name="Лист2" sheetId="8" r:id="rId1"/>
    <sheet name="Лист3" sheetId="9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8" l="1"/>
  <c r="H8" i="8"/>
  <c r="H10" i="8"/>
  <c r="H12" i="8"/>
  <c r="H14" i="8"/>
  <c r="H15" i="8"/>
  <c r="H16" i="8"/>
  <c r="H18" i="8"/>
  <c r="H20" i="8"/>
  <c r="H21" i="8"/>
  <c r="H22" i="8"/>
  <c r="H23" i="8"/>
  <c r="H24" i="8"/>
  <c r="H25" i="8"/>
  <c r="H26" i="8"/>
  <c r="H27" i="8"/>
  <c r="H28" i="8"/>
  <c r="H29" i="8"/>
  <c r="H30" i="8"/>
  <c r="H32" i="8"/>
  <c r="H33" i="8"/>
  <c r="H34" i="8"/>
  <c r="H36" i="8"/>
  <c r="H39" i="8"/>
  <c r="H40" i="8"/>
  <c r="H42" i="8"/>
  <c r="H44" i="8"/>
  <c r="H46" i="8"/>
  <c r="H47" i="8"/>
  <c r="H48" i="8"/>
  <c r="H49" i="8"/>
  <c r="H50" i="8"/>
  <c r="H51" i="8"/>
  <c r="H52" i="8"/>
  <c r="H53" i="8"/>
  <c r="H57" i="8"/>
  <c r="H58" i="8"/>
  <c r="H59" i="8"/>
  <c r="H60" i="8"/>
  <c r="H61" i="8"/>
  <c r="H62" i="8"/>
  <c r="H63" i="8"/>
  <c r="H64" i="8"/>
  <c r="H65" i="8"/>
  <c r="H66" i="8"/>
  <c r="H67" i="8"/>
  <c r="H68" i="8"/>
  <c r="H69" i="8"/>
  <c r="H70" i="8"/>
  <c r="H187" i="8"/>
  <c r="H188" i="8"/>
  <c r="H189" i="8"/>
  <c r="H190" i="8"/>
  <c r="H191" i="8"/>
  <c r="H71" i="8"/>
  <c r="H72" i="8"/>
  <c r="H73" i="8"/>
  <c r="H74" i="8"/>
  <c r="H77" i="8"/>
  <c r="H78" i="8"/>
  <c r="H79" i="8"/>
  <c r="H80" i="8"/>
  <c r="H83" i="8"/>
  <c r="H84" i="8"/>
  <c r="H85" i="8"/>
  <c r="H86" i="8"/>
  <c r="H87" i="8"/>
  <c r="H90" i="8"/>
  <c r="H91" i="8"/>
  <c r="H92" i="8"/>
  <c r="H93" i="8"/>
  <c r="H94" i="8"/>
  <c r="H96" i="8"/>
  <c r="H97" i="8"/>
  <c r="H98" i="8"/>
  <c r="H99" i="8"/>
  <c r="H102" i="8"/>
  <c r="H104" i="8"/>
  <c r="H105" i="8"/>
  <c r="H106" i="8"/>
  <c r="H107" i="8"/>
  <c r="H108" i="8"/>
  <c r="H111" i="8"/>
  <c r="H113" i="8"/>
  <c r="H114" i="8"/>
  <c r="H115" i="8"/>
  <c r="H116" i="8"/>
  <c r="H118" i="8"/>
  <c r="H119" i="8"/>
  <c r="H121" i="8"/>
  <c r="H122" i="8"/>
  <c r="H123" i="8"/>
  <c r="H124" i="8"/>
  <c r="H125" i="8"/>
  <c r="H126" i="8"/>
  <c r="H127" i="8"/>
  <c r="H128" i="8"/>
  <c r="H129" i="8"/>
  <c r="H130" i="8"/>
  <c r="H131" i="8"/>
  <c r="H132" i="8"/>
  <c r="H133" i="8"/>
  <c r="H134" i="8"/>
  <c r="H135" i="8"/>
  <c r="H136" i="8"/>
  <c r="H137" i="8"/>
  <c r="H138" i="8"/>
  <c r="H139" i="8"/>
  <c r="H140" i="8"/>
  <c r="H141" i="8"/>
  <c r="H142" i="8"/>
  <c r="H143" i="8"/>
  <c r="H144" i="8"/>
  <c r="H145" i="8"/>
  <c r="H146" i="8"/>
  <c r="H147" i="8"/>
  <c r="H148" i="8"/>
  <c r="H149" i="8"/>
  <c r="H150" i="8"/>
  <c r="H151" i="8"/>
  <c r="H152" i="8"/>
  <c r="H153" i="8"/>
  <c r="H154" i="8"/>
  <c r="H155" i="8"/>
  <c r="H156" i="8"/>
  <c r="H157" i="8"/>
  <c r="H158" i="8"/>
  <c r="H159" i="8"/>
  <c r="H160" i="8"/>
  <c r="H161" i="8"/>
  <c r="H162" i="8"/>
  <c r="H192" i="8"/>
  <c r="H163" i="8"/>
  <c r="H164" i="8"/>
  <c r="H165" i="8"/>
  <c r="H166" i="8"/>
  <c r="H167" i="8"/>
  <c r="H168" i="8"/>
  <c r="H169" i="8"/>
  <c r="H170" i="8"/>
  <c r="H171" i="8"/>
  <c r="H172" i="8"/>
  <c r="H173" i="8"/>
  <c r="H174" i="8"/>
  <c r="H175" i="8"/>
  <c r="H176" i="8"/>
  <c r="H177" i="8"/>
  <c r="H178" i="8"/>
  <c r="H179" i="8"/>
  <c r="H180" i="8"/>
  <c r="H183" i="8"/>
  <c r="H184" i="8"/>
  <c r="H185" i="8"/>
  <c r="H186" i="8"/>
  <c r="F182" i="8"/>
  <c r="H182" i="8" s="1"/>
  <c r="F181" i="8"/>
  <c r="H181" i="8" s="1"/>
  <c r="F120" i="8"/>
  <c r="H120" i="8" s="1"/>
  <c r="F117" i="8"/>
  <c r="H117" i="8" s="1"/>
  <c r="F112" i="8"/>
  <c r="H112" i="8" s="1"/>
  <c r="F110" i="8"/>
  <c r="H110" i="8" s="1"/>
  <c r="F109" i="8"/>
  <c r="H109" i="8" s="1"/>
  <c r="F103" i="8"/>
  <c r="H103" i="8" s="1"/>
  <c r="F101" i="8"/>
  <c r="H101" i="8" s="1"/>
  <c r="F100" i="8"/>
  <c r="H100" i="8" s="1"/>
  <c r="F95" i="8"/>
  <c r="H95" i="8" s="1"/>
  <c r="F89" i="8"/>
  <c r="H89" i="8" s="1"/>
  <c r="F88" i="8"/>
  <c r="H88" i="8" s="1"/>
  <c r="F82" i="8"/>
  <c r="H82" i="8" s="1"/>
  <c r="F81" i="8"/>
  <c r="H81" i="8" s="1"/>
  <c r="F76" i="8"/>
  <c r="H76" i="8" s="1"/>
  <c r="F75" i="8"/>
  <c r="H75" i="8" s="1"/>
  <c r="F56" i="8"/>
  <c r="H56" i="8" s="1"/>
  <c r="F55" i="8"/>
  <c r="H55" i="8" s="1"/>
  <c r="F54" i="8"/>
  <c r="H54" i="8" s="1"/>
  <c r="F45" i="8"/>
  <c r="H45" i="8" s="1"/>
  <c r="F43" i="8"/>
  <c r="H43" i="8" s="1"/>
  <c r="F41" i="8"/>
  <c r="H41" i="8" s="1"/>
  <c r="F38" i="8"/>
  <c r="H38" i="8" s="1"/>
  <c r="F37" i="8"/>
  <c r="H37" i="8" s="1"/>
  <c r="F35" i="8"/>
  <c r="H35" i="8" s="1"/>
  <c r="F31" i="8"/>
  <c r="H31" i="8" s="1"/>
  <c r="F19" i="8"/>
  <c r="H19" i="8" s="1"/>
  <c r="F17" i="8"/>
  <c r="H17" i="8" s="1"/>
  <c r="F13" i="8"/>
  <c r="H13" i="8" s="1"/>
  <c r="F11" i="8"/>
  <c r="H11" i="8" s="1"/>
  <c r="F9" i="8"/>
  <c r="H9" i="8" s="1"/>
</calcChain>
</file>

<file path=xl/sharedStrings.xml><?xml version="1.0" encoding="utf-8"?>
<sst xmlns="http://schemas.openxmlformats.org/spreadsheetml/2006/main" count="582" uniqueCount="391">
  <si>
    <t>CPV</t>
  </si>
  <si>
    <t xml:space="preserve"> միջազգային hամընդհանուր (ջեներիկ) կամ ակտիվ բաղադրատարրերի անվանումները </t>
  </si>
  <si>
    <t>ացետիլսալիցիլաթթու  դ/հ</t>
  </si>
  <si>
    <t>տեխնիկական բնութագիրը</t>
  </si>
  <si>
    <t>Մատակարարը  ուժեղ  ազդող դեղ մատակարարելու համար պետք  է ներկայացնի  լիցենզիա</t>
  </si>
  <si>
    <t>չափման միավորը</t>
  </si>
  <si>
    <t>հատ</t>
  </si>
  <si>
    <t>Ընտրված մասնակիցը պայմանագրի և որակավորման ապահովումների հետ միաժամանակ, չգրանցված դեղերի համար պարտադիր ներկայացնում է Հայաստանի Հանրապետության առողջապահության նախարարության «Ակադեմիկոս Էմիլ Գաբրիելյանի անվան դեղերի և բժշկական տեխնոլոգիաների փորձագիտական կենտրոն» փակ բաժնետիրական ընկերության կողմից տրված հավաստող տեղեկանք՝ Հայաստանի Հանրապետության կառավարության 2017 թվականի փետրվարի 23-ի «Դեղերի մասին» Հայաստանի Հանրապետության օրենքով նախատեսված միջազգային մասնագիտական կազմակերպություն սահմանելու մասին» N 172-Ա որոշմամբ սահմանված միջազգային մասնագիտական կազմակերպության անդամ երկրում գրանցված լինելու կամ Առողջապահության համաշխարհային կազմակերպության նախաորակավորում ունենալու մասին:</t>
  </si>
  <si>
    <t>գին</t>
  </si>
  <si>
    <t>Գումար</t>
  </si>
  <si>
    <t>2026թ քանակ</t>
  </si>
  <si>
    <t>Ընդհանուր պայմանները և վճարման պայմանները բոլոր չափաբաժինների համար</t>
  </si>
  <si>
    <t xml:space="preserve">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</si>
  <si>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r>
      <rPr>
        <b/>
        <sz val="10"/>
        <color rgb="FFFF0000"/>
        <rFont val="GHEA Grapalat"/>
        <family val="3"/>
      </rPr>
      <t>**</t>
    </r>
    <r>
      <rPr>
        <sz val="10"/>
        <color rgb="FFFF0000"/>
        <rFont val="GHEA Grapalat"/>
        <family val="3"/>
      </rPr>
      <t xml:space="preserve"> Ֆինանսական միջոցները նախատեսված չեն և  ժամանակացույցը հաստատվում, կնքվում է ֆինանսական միջոցներ նախատեսվելու դեպքում:</t>
    </r>
  </si>
  <si>
    <t>Հրավերում առևտրային նշանի, ֆիրմային անվանմանը, արտոնագրին, էսքիզինկամ մոդելին, ծագման երկրին կամ կոնկրետ աղբյուրին կամ արտադրողին, հղման դեպքում հասկանալ կամ համարժեք։</t>
  </si>
  <si>
    <t>Պայմանագրի շրջանակներում Ապրանքի մատակարարումն իրականացվելու է 2026թ. տարվա ընթացքում, ըստ փաստացի պատվերների, ընդ որում յուրաքանչյուր պատվերի առավելագույն քանակը չի կարող լինել ավելի պայմանագրի ընդհանուր քանակի 1/2-ից, եթե դրան համաձայն չէ Վաճառողը: Առաջին խմբաքանակի մատակարարումը Գնորդը չի կարող պահանջել պայմանագրի ուժի մեջ մտնելու օրվանից հաշված 20 օրից շուտ, եթե դրան համաձայն չէ Վաճառողը: Այնուհետև, մատակարարումները պետք է իրականացվեն ըստ փաստացի պատվերների` ոչ ուշ քան 5 աշխատանքային օրվա ընթացքում: Փաստացի կարիքից ելնելով նախատեսված քանակները կարող են ամբողջությամբ չպատվիրվել Պատվիրատուի կողմից և այդ մասով պայմանագիրը համարվում է լուծված հաշվարկային տարվա ավարտով:  Մատակարարվող ապրանքները պետք է լինեն նոր, գործարանային փաթեթավորմամբ, ապրանքային նշանի և/կամ/ մոդելի և/կամ արտադրողի նշումով փաթեթի վրա, պիտանելիության ժամկետները` հանձնման պահին առնվազն 75%-ը (եթե դա կիրառելի է), բացառությամբ այն դեպքերի, երբ Պատվիրատուն կարիքից ելնելով համաձայնում է ընդունել ավելի կարճ ժամկետով ապրանք: Ապրանքի մատակարարումը`  բեռնափոխադրումը, բեռնաթափումը և տեղափոխումը մինչև համապատասխան պահեստ, իրականացվում է Կատարողի ուժերով և միջոցներով ք. Գավառ, Ազատութայան 21, "Գավառի ԲԿ" ՓԲԸ, աշխատանքային օրերին և աշխատանքային ժամերին՝ 09։00-16։00։</t>
  </si>
  <si>
    <t>Դեղերի տեղափոխումը, պահեստավորումը և պահպանումը պետք է իրականացվի համաձայն ՀՀԱՆ նախարարի 2010թ. 17-Ն հրամանի</t>
  </si>
  <si>
    <t>չափաբաժին</t>
  </si>
  <si>
    <t>պրոկային (պրոկայինի հիդրոքլորիդ) Նովոկային 10մլ</t>
  </si>
  <si>
    <t>Միֆեպրիստոն 200</t>
  </si>
  <si>
    <t>ամբրօքսոլ (ամբրօքսոլի հիդրոքլորիդ)  դ/հ</t>
  </si>
  <si>
    <t xml:space="preserve">տետրակային (տետրակայինի հիդրոքլորիդ) </t>
  </si>
  <si>
    <t>Բենդազոլի հիդրոքլորիդ /Դիբազոլ/</t>
  </si>
  <si>
    <t>նատրիումի քլորիդ  0.9% 5.0 սրվակ</t>
  </si>
  <si>
    <t>մետոկլոպրամիդ (մետոկլոպրամիդի հիդրոքլորիդի մոնոհիդրատ) 5մգ 2.0</t>
  </si>
  <si>
    <t>մետոկլոպրամիդ (մետոկլոպրամիդի հիդրոքլորիդի մոնոհիդրատ)  10մգ 2.0</t>
  </si>
  <si>
    <t>մագնեզիումի  սուլֆատ  25%  5,0</t>
  </si>
  <si>
    <t>նատրիումի քլորիդ, կալիումի քլորիդ,անջուր գլյուկոզա, նատրիումի ցիտրատ /ռեհիդրոն/</t>
  </si>
  <si>
    <t>գլյուկոզա  40% 5մլ</t>
  </si>
  <si>
    <t>կոֆեին նատրիումի բենզոատ ներարկման 20%</t>
  </si>
  <si>
    <t>վերապամիլ (վերապամիլի հիդրոքլորիդ) սրվակ</t>
  </si>
  <si>
    <t>սալբուտամոլ (սալբուտամոլի սուլֆատ) ցողացիր</t>
  </si>
  <si>
    <t>սալբուտամոլ (սալբուտամոլի սուլֆատ)  4մգ</t>
  </si>
  <si>
    <t>հեպարին (հեպարին նատրիում) 5մլ</t>
  </si>
  <si>
    <t xml:space="preserve">պիրացետամ </t>
  </si>
  <si>
    <t>կալցիումի քլորիդ  10 %  5,0</t>
  </si>
  <si>
    <t>կալցիումի գլյուկոնատ 100մգ/մլ, 10մլ</t>
  </si>
  <si>
    <t xml:space="preserve">դոպամին (դոպամինի հիդրոքլորիդ) 40մգ/5մլ, 5մլ ամպ </t>
  </si>
  <si>
    <t xml:space="preserve">ատորվաստատին (ատորվաստատին կալցիում) 40մգ </t>
  </si>
  <si>
    <t xml:space="preserve">ատորվաստատին (ատորվաստատին կալցիում) 20մգ </t>
  </si>
  <si>
    <t>նիֆեդիպին  10մգ</t>
  </si>
  <si>
    <t>նիֆեդիպին  25մգ</t>
  </si>
  <si>
    <t>ամինոկապրոնաթթու  250.0</t>
  </si>
  <si>
    <t>ամիոդարոն (ամիոդարոնի հիդրոքլորիդ) 50մգ/մլ, 3մլ</t>
  </si>
  <si>
    <t xml:space="preserve">ածուխ ակտիվացված  250մգ, </t>
  </si>
  <si>
    <t>գլիցերոլ  /գլիցերինի մոմիկ/</t>
  </si>
  <si>
    <t>գլիցերին հեղուկ /միկրոհոգնա 5մլ/</t>
  </si>
  <si>
    <t>նորադրենալին տարտրատ 4մլ</t>
  </si>
  <si>
    <t>նորադրենալին տարտրատ</t>
  </si>
  <si>
    <t>էպինեֆրին (էպինեֆրինի հիդրոտարտրատ) 1մգ/մլ, 1մլ  /ադրենալին/</t>
  </si>
  <si>
    <t>հակափայտացման  անատոքսին</t>
  </si>
  <si>
    <t>կորվալոլ   25մլ</t>
  </si>
  <si>
    <t>դիկլոֆենակ (դիկլոֆենակ նատրիում) /դիկլոն մոմիկ/ 12.5</t>
  </si>
  <si>
    <t>դիկլոֆենակ (դիկլոֆենակ նատրիում) /դիկլոն մոմիկ/ 25</t>
  </si>
  <si>
    <t>դիկլոֆենակ (դիկլոֆենակ նատրիում) մոմիկ 100մգ</t>
  </si>
  <si>
    <t>դիկլոֆենակ (դիկլոֆենակ նատրիում)  3մլ 25մգ</t>
  </si>
  <si>
    <t>դիկլոֆենակ (դիկլոֆենակ նատրիում) 75մգ 3.0</t>
  </si>
  <si>
    <t>դիկլոֆենակ (դիկլոֆենակ նատրիում) 2.5% 5.0</t>
  </si>
  <si>
    <t>ինսուլին մարդու  10մլ պարզ /ակտրապիդ/</t>
  </si>
  <si>
    <t>ինսուլին մարդու / ինսուլատարդ/</t>
  </si>
  <si>
    <t xml:space="preserve">նատրիումի բիկարբոնատ </t>
  </si>
  <si>
    <t>33611470</t>
  </si>
  <si>
    <t xml:space="preserve">Պանտենոլ 150մլ 6% </t>
  </si>
  <si>
    <t>տրանեքսամաթթու ամպ</t>
  </si>
  <si>
    <t>ատրակուրիում բենզիլատ</t>
  </si>
  <si>
    <t>բուպիվակային (բուպիվակայինի հիդրոքլորիդ) 20մգ/մլ, 4մլ</t>
  </si>
  <si>
    <t>պրոպոֆոլ 20մլ</t>
  </si>
  <si>
    <t>իզոֆլուրան լ/թ 250մլ</t>
  </si>
  <si>
    <t>սուքսամեթոնիում (սուքսամեթոնիումի յոդիդ) դիթիլին</t>
  </si>
  <si>
    <t xml:space="preserve">ֆենտանիլ </t>
  </si>
  <si>
    <t xml:space="preserve">սևոֆլուրան </t>
  </si>
  <si>
    <t>ցեֆազոլին (ցեֆազոլին նատրիում) 1մգ</t>
  </si>
  <si>
    <t>ցեֆտրիաքսոն (ցեֆտրիաքսոն նատրիում) 1մգ</t>
  </si>
  <si>
    <t>ամիոդարոն (ամիոդարոնի հիդրոքլորիդ) 150մգ,</t>
  </si>
  <si>
    <t xml:space="preserve">օնդանսետրոն (օնդանսետրոնի հիդրոքլորիդի դիհիդրատ) </t>
  </si>
  <si>
    <t>քլորոպիրամին (քլորոպիրամինի հիդրոքլորիդ) սուպրաստին</t>
  </si>
  <si>
    <t>հիդրօքսիէթիլ օսլա /պլազմո տեկ/</t>
  </si>
  <si>
    <t>նիտրոգլիցերին 10մգ</t>
  </si>
  <si>
    <t>նիտրոգլիցերին ամպուլա /նիտրոմինդ աէրոզոլ/</t>
  </si>
  <si>
    <t>նիտրոգլիցերին 2մլ</t>
  </si>
  <si>
    <t>նիտրոգլիցերին   դ/հ</t>
  </si>
  <si>
    <t>թորած ջուր 3լ</t>
  </si>
  <si>
    <t>մետրոնիդազոլ  100մլ</t>
  </si>
  <si>
    <t>դիկլոբեռլ 75մգ 3.0</t>
  </si>
  <si>
    <t xml:space="preserve">օմեպրազոլ </t>
  </si>
  <si>
    <t>նադրոպարին կալցիում 0.3</t>
  </si>
  <si>
    <t>Ցիանոկաբոլամին 1մլ /վիտամին Բ12/</t>
  </si>
  <si>
    <t>Ֆամոտիդին/ քվամատել/ 20մլ ամպ</t>
  </si>
  <si>
    <t xml:space="preserve">Ֆամոտիդին/ քվամատել/ 40մլ </t>
  </si>
  <si>
    <t>կալիումի քլորիդ 4% 200մլ</t>
  </si>
  <si>
    <t>տամսուլոզին (տամսուլոզինի հիդրոքլորիդ) Օմնիկ</t>
  </si>
  <si>
    <t xml:space="preserve">տամսուլոզին (տամսուլոզինի հիդրոքլորիդ) </t>
  </si>
  <si>
    <t>պարացետամոլ  հաբ 500մգ</t>
  </si>
  <si>
    <t>պարացետամոլ  օշարակ 125 մլ</t>
  </si>
  <si>
    <t>պարացետամոլ    մոմիկներ  150մգ  մոմիկ</t>
  </si>
  <si>
    <t>պարացետամոլ    մոմիկներ  80մգ  մոմիկ</t>
  </si>
  <si>
    <t>Կոլարգոլի լուծույթ 50մլ</t>
  </si>
  <si>
    <t>Լինեքս</t>
  </si>
  <si>
    <t>իբուպրոֆեն  200մգ</t>
  </si>
  <si>
    <t>իբուպրոֆեն 400մգ</t>
  </si>
  <si>
    <t>իբուպրոֆեն 400մգ /միգ/</t>
  </si>
  <si>
    <t>իբուպրոֆեն  օշարակ</t>
  </si>
  <si>
    <t>դորզոլամիդ (դորզոլամիդի հիդրոքլորիդ), 5մլ</t>
  </si>
  <si>
    <t xml:space="preserve">թիմոլոլ (թիմոլոլի մալեատ) </t>
  </si>
  <si>
    <t xml:space="preserve">տետրացիկլին </t>
  </si>
  <si>
    <t>պիրիդօքսինի հիդրոքլորիդ 1մլ</t>
  </si>
  <si>
    <t>ացետիլսալիցիլաթթու, մագնեզիումի հիդրօքսիդ  դ/հ 75մգ</t>
  </si>
  <si>
    <t>էթիլմեթիլհիդրօքսի-պիրիդինի սուկցինատ /մեքսիպրիմ    2.0մլ/</t>
  </si>
  <si>
    <t>նոլիպրիլ 2.5/0.625</t>
  </si>
  <si>
    <t>նոլիպրել ֆորտե</t>
  </si>
  <si>
    <t>նոլիպրել բիֆորտե</t>
  </si>
  <si>
    <t>կարբամազեպին 200մգ</t>
  </si>
  <si>
    <t>33621780</t>
  </si>
  <si>
    <t>նիտրոֆուրալ /Ֆուրացիլին քսուք</t>
  </si>
  <si>
    <t>նիտրոֆուրալ /Ֆուրացիլին լուծույթ 500մլ</t>
  </si>
  <si>
    <t xml:space="preserve">դոբուտամին (դոբուտամինի հիդրոքլորիդ) </t>
  </si>
  <si>
    <t>տրամադոլ (տրամադոլի հիդրոքլորիդ) 2% 2մլ</t>
  </si>
  <si>
    <t>տրամադոլ (տրամադոլի հիդրոքլորիդ) դ/հ 50մգ</t>
  </si>
  <si>
    <t>մորֆին (մորֆինի հիդրոքլորիդ) 1% 1մլ</t>
  </si>
  <si>
    <t>մորֆին (մորֆինի հիդրոքլորիդ), նոսկապին, պապավերին (պապավերինի հիդրոքլորիդ), կոդեին, թեբային/Օմնոպոն 2% 1.0/</t>
  </si>
  <si>
    <t>բրոմհեքսին (բրոմհեքսինի հիդրոքլորիդ) 8մգ</t>
  </si>
  <si>
    <t xml:space="preserve">գանգլերոն 1.5%, 2մլ </t>
  </si>
  <si>
    <t>33651123</t>
  </si>
  <si>
    <t>Ցեֆոտաքսիմ /Կլաֆորան 750մգ</t>
  </si>
  <si>
    <t>կետոպրոֆեն  ամպ</t>
  </si>
  <si>
    <t>դիգօկսին  դ/հ</t>
  </si>
  <si>
    <t>Դիոսմեկտիտ /սմեկտա/</t>
  </si>
  <si>
    <t>Պանտոպրազոլ /Կոնտրոլոգ 40մգ/</t>
  </si>
  <si>
    <t>կլոպիդոգրել (կլոպիդոգրելի բիսուլֆատ)  դ/հ/պլավիքս 75մգ</t>
  </si>
  <si>
    <t>պերինդոպրիլ (պերինդոպրիլի տերտ-բուտիլամին), ինդապամիդ, ամլոդիպին (ամլոդիպինի բեզիլատ) դ/հ տրիպլեքսամ 10/2.5/10</t>
  </si>
  <si>
    <t>ամլոդիպին (ամլոդիպինի բեզիլատ) 5մգ</t>
  </si>
  <si>
    <t>Իզոսորբիտ մոնոնիտրատ /Մոնոսորբ 60մգ/</t>
  </si>
  <si>
    <t>դիլտիազեմ (դիլտիազեմի հիդրոքլորիդ)  90մգ</t>
  </si>
  <si>
    <t xml:space="preserve">կետոտիֆեն (կետոտիֆենի ֆումարատ) </t>
  </si>
  <si>
    <t>33691199</t>
  </si>
  <si>
    <t xml:space="preserve">Սիլիմարին /Կարսիլ/ </t>
  </si>
  <si>
    <t>պանկրեատին (լիպազ, ամիլազ, պրոտեազ) մեզիմ ֆորտե</t>
  </si>
  <si>
    <t>լոպերամիդ (լոպերամիդ հիդրոքլորիդ)  2մգ</t>
  </si>
  <si>
    <t>ազիթրոմիցին (ազիթրոմիցինի դիհիդրատ) 500մգ</t>
  </si>
  <si>
    <t>բիսակոդիլ 10մգ մոմիկ</t>
  </si>
  <si>
    <t>ռոզուվաստատին (ռոզուվաստատին ցինկ),20/10</t>
  </si>
  <si>
    <t>ռոզուվաստատին (ռոզուվաստատին ցինկ),10/10</t>
  </si>
  <si>
    <t>33651280</t>
  </si>
  <si>
    <t>Նիֆուրօքսազիդ /էնտերոֆուրիլ 200մգ 90մլ/</t>
  </si>
  <si>
    <t>մետրոնիդազոլ  դ/հ 500մգ</t>
  </si>
  <si>
    <t>պանկրեատին /կրեոն 25մգ/ դ/պ</t>
  </si>
  <si>
    <t>քլորամֆենիկոլ, մեթիլուրացիլ լևոմեկոլ քսուք</t>
  </si>
  <si>
    <t>միզոպրոստոլ /սայտոտեկ 200մգ/</t>
  </si>
  <si>
    <t>երկաթի (III) հիդրօքսիդի դեքստրանային համալիր /ֆերում լեկ 2.0</t>
  </si>
  <si>
    <t>ֆիտոմենադիոն  լ/թ /կոնակիոն/</t>
  </si>
  <si>
    <t>33691816</t>
  </si>
  <si>
    <t>Մագնեզիումի  լակտատի դիհիդրատ, պիրիդօքսինի հիդրոքլորիդ/ Մագնի Բ6/</t>
  </si>
  <si>
    <t>լիդոկային  2% 20մլ</t>
  </si>
  <si>
    <t>լիդոկային  1% 20մլ</t>
  </si>
  <si>
    <t>լիդոկային 2% 20մլ էպինեֆրինով</t>
  </si>
  <si>
    <t>լիդոկային  10% սփրեյ</t>
  </si>
  <si>
    <t xml:space="preserve">պլատիֆիլին (պլատիֆիլինի հիդրոտարտրատ) </t>
  </si>
  <si>
    <t>պրոմեթազին (պրոմեթազինի հիդրոքլորիդ) պիպոլֆեն 50մգ 2.0</t>
  </si>
  <si>
    <t>դիազեպամ ամպ</t>
  </si>
  <si>
    <t>դիազեպամ/սիբազոն 2.0/ ամպ</t>
  </si>
  <si>
    <t>ցետիրիզին (ցետիրիզինի դիհիդրոքլորիդ) պարլազինի կաթիլ</t>
  </si>
  <si>
    <t>ֆենոտերոլ (ֆենոտերոլի հիդրոբրոմիդ), իպրատրոպիումի բրոմիդ (իպրատրոպիում բրոմիդի մոնոհիդրատ) Բերոդուալի լուծույթ</t>
  </si>
  <si>
    <t>ամօքսիցիլին (ամօքսիցիլին նատրիում), քլավուլանաթթու (կալիումի քլավուլանատ) 1000-2000մգ  /ամոքսիկլավ/</t>
  </si>
  <si>
    <t>ամօքսիցիլին (ամօքսիցիլին նատրիում), քլավուլանաթթու (կալիումի քլավուլանատ) 500մգ+125մգ աուգմենտին</t>
  </si>
  <si>
    <t>ամօքսիցիլին (ամօքսիցիլին նատրիում), քլավուլանաթթու (կալիումի քլավուլանատ) 312մգ/5մլ /ամոքսիկլավ/</t>
  </si>
  <si>
    <t xml:space="preserve">ամպիցիլին (ամպիցիլին նատրիում) </t>
  </si>
  <si>
    <t>ամօքսիցիլին (ամօքսիցիլինի տրիհիդրատ)  250մգ/5մլդեղափոշի</t>
  </si>
  <si>
    <t>ամօքսիցիլին (ամօքսիցիլինի տրիհիդրատ)  դ/պ 500mg</t>
  </si>
  <si>
    <t>խոլինի սալիցիլատ, ցետալկոնիումի քլորիդ /խոլիսալ/</t>
  </si>
  <si>
    <t>Ցինկի քսուկ /ցինկի օքսիդ</t>
  </si>
  <si>
    <t>կարվեդիլոլ  դ/հ</t>
  </si>
  <si>
    <t>ֆոլաթթու</t>
  </si>
  <si>
    <t xml:space="preserve">վարֆարին (վարֆարին նատրիում) </t>
  </si>
  <si>
    <t>էնալապրիլ (էնալապրիլի մալեատ) դ/հ 20մգ</t>
  </si>
  <si>
    <t>Ատոնոլոլ 50մգ</t>
  </si>
  <si>
    <t>Ատոնոլոլ 100մգ</t>
  </si>
  <si>
    <t>պերինդոպրիլ (պերինդոպրիլ արգինին), ինդապամիդ  ամլեսա 8/2.5/5մգ</t>
  </si>
  <si>
    <t>մեթիլպրեդնիզոլոն 4մգ</t>
  </si>
  <si>
    <t>թեոտարդ 200մգ էուֆիլին</t>
  </si>
  <si>
    <t>թեոտարդ, 350մգ էուֆիլին</t>
  </si>
  <si>
    <t xml:space="preserve">լևոթիրօքսին (լևոթիրօքսին նատրիում) </t>
  </si>
  <si>
    <t>անաստրոզոլ 1մգ</t>
  </si>
  <si>
    <t>լորազեպամ  դ/հ 2մգ</t>
  </si>
  <si>
    <t>լորատադին դ/հ10մգ</t>
  </si>
  <si>
    <t>ցիկլոպենտոլատ (ցիկլոպենտոլատի հիդրոքլորիդ) /պենտատրոպ/</t>
  </si>
  <si>
    <t>ֆենոբարբիտալ  100մգ</t>
  </si>
  <si>
    <t>33651253</t>
  </si>
  <si>
    <t>Տամոքսիֆեն</t>
  </si>
  <si>
    <t xml:space="preserve"> պովիդոն յոդ 1լ  10%</t>
  </si>
  <si>
    <t>յոդի ոգեթուրմ 5% 30մլ</t>
  </si>
  <si>
    <t>կեչու խեժ, քսերոֆորմ /վիշնևսկի</t>
  </si>
  <si>
    <t>լիտր</t>
  </si>
  <si>
    <t>քլորոպիրամին (քլորոպիրամինի հիդրոքլորիդ) սուպրաստին  1մլ ամպ</t>
  </si>
  <si>
    <t xml:space="preserve">էթանոլ/  Էթիլ սպիրտ/   70%  </t>
  </si>
  <si>
    <t xml:space="preserve">էթանոլ   /Էթիլ սպիրտ/  96% </t>
  </si>
  <si>
    <t xml:space="preserve">պրոկային (պրոկայինի հիդրոքլորիդ)  լուծույթ ներարկման 10մլ ամպուլներ  կոտրվող է 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</si>
  <si>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միֆեպրիստոն դեղահաբ 200մգ, 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</si>
  <si>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ամբրօքսոլ (ամբրօքսոլի հիդրոքլորիդ)  դ/հ դեղահատ 30 մգ, &lt;&lt;վախենում է  խոնավությունից&gt;&gt;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</si>
  <si>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տետրակային (տետրակայինի հիդրոքլորիդ)  ակնակաթիլներ, 10մգ/մլ, 10մլ պլաստիկե սրվակ-կաթոցիկներ 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</si>
  <si>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բենդազոլ 1%, 5մլ  լուծույթ մ/մ ներարկման   ամպուլներ, կոտրվող  է   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</si>
  <si>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մետամիզոլ (մետամիզոլ նատրիում), պիտոֆենոն (պիտոֆենոնի հիդրոքլորիդ), ֆենպիվերինիում բրոմիդ  </t>
  </si>
  <si>
    <t xml:space="preserve"> դեղահաբ 500մգ, սպազմալգոն կամ համարժեք 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</si>
  <si>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 դեղահաբ , սպազմատոն կամ համարժեք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</si>
  <si>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մետամիզոլ (մետամիզոլ նատրիում) դ/հ դեղահատեր 500մգ, &lt;&lt;վախենում է  խոնավությունից&gt;&gt;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</si>
  <si>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մետամիզոլ (մետամիզոլ նատրիում) դ/հ </t>
  </si>
  <si>
    <t xml:space="preserve">նատրիումի քլորիդ   0,9% 5.0 սրվակ ներարկման լուծույթ  դեղի պիտանիության 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</si>
  <si>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մետոկլոպրամիդ (մետոկլոպրամիդի հիդրոքլորիդի մոնոհիդրատ)   լուծույթ ներարկման , 5մգ/մլ, 2մլ ամպուլներ, կոտրվող է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</si>
  <si>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մետոկլոպրամիդ (մետոկլոպրամիդի հիդրոքլորիդի մոնոհիդրատ)   լուծույթ ներարկման , 10մգ/մլ, 2մլ ամպուլներ, կոտրվող է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</si>
  <si>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մագնեզիումի  սուլֆատ  25%  5,0   լուծույթ ներարկման 250մգ/մլ, 5մլ ամպուլներ (10) կոտրվող է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</si>
  <si>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նատրիումի քլորիդ, կալիումի քլորիդ,անջուր գլյուկոզա, նատրիումի ցիտրատ, դեղափոշի դեղաչափված 18.9գ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</si>
  <si>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գլյուկոզ  40% 5մլ լուծույթ ն/ե ներարկման, 400մգ/մլ, 5մլ ամպուլներ պիտակ բանդերոլ (10), 5մլ ամպուլներ ,կոտրվող  է 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</si>
  <si>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կոֆեին նատրիումի բենզոատ  լուծույթ ներարկման,  200մգ/մլ, 1մլ ամպուլներ , կոտրվող  է 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</si>
  <si>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ացետիլսալիցիլաթթու  դ/հ դեղահատեր թաղանթապատ, աղելույծ , 100մգ, &lt;&lt;վախենում է  խոնավությունից&gt;&gt;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</si>
  <si>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վերապամիլ (վերապամիլի հիդրոքլորիդ)   լուծույթ ներարկման  2մլ ապակե սրվակ կոտրվող է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</si>
  <si>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սալբուտամոլ (սալբուտամոլի սուլֆատ)  ցողացիր շնչառման, դեղաչափավոր-ված, 100մկգ/դեղաչափ, ալյումինե տարա դեղաչափիչ մխոցով (200 դեղաչափ)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</si>
  <si>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սալբուտամոլ (սալբուտամոլի սուլֆատ)  դեղահատ 4մգ 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</si>
  <si>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հեպարին (հեպարին նատրիում) 
 լուծույթ ե/մ և ն/ե ներարկման  5000ՄՄ/մլ,                                                                                                                                                  5մլ սրվակներ կոտրվող  է                        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</si>
  <si>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պիրացետամ 
 լուծույթ ներարկման  200մգ/մլ, 5մլ ամպուլներ, կոտրվող է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</si>
  <si>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կալցիումի քլորիդ  10 %  5,0 լուծույթ ներարկման, 100մգ/մլ, 5մլ ամպուլներ, կոտրվող  է 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</si>
  <si>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կալցիումի գլյուկոնատ 100մգ/մլ, 10մլ
 լուծույթ ներարկմն 100մգ/մլ, 10մլ ամպուլներ,  կոտրվող  է 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</si>
  <si>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դեքսկետոպրոֆեն (դեքսկետոպրոֆենի տրոմետամոլ)  ամպ լուծույթ ն/ե և մ/մ ներարկման  25մգ/մլ, 2մլ ամպուլներ կոտրվող  է 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</si>
  <si>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>դեքսկետոպրոֆեն (դեքսկետոպրոֆենի տրոմետամոլ)  ամպ  2.0 25մգ/</t>
  </si>
  <si>
    <t xml:space="preserve">դոպամին (դոպամինի հիդրոքլորիդ) 40մգ/5մլ, 5մլ ամպ  լուծույթ ներարկման 40մգ/5մլ, 5մլ ամպուլներ , կոտրվող  է 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</si>
  <si>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ատորվաստատին (ատորվաստատին կալցիում) 40մգ  դեղահատեր թաղանթապատ,  40 մգ, &lt;&lt;վախենում է  խոնավությունից&gt;&gt;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</si>
  <si>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ատորվաստատին (ատորվաստատին կալցիում) 20մգ  դեղահատեր թաղանթապատ,  20 մգ, &lt;&lt;վախենում է  խոնավությունից&gt;&gt;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</si>
  <si>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նիֆեդիպին  10մգ  դեղահատեր թաղանթապատ 10մգ, &lt;&lt;վախենում է  խոնավությունից&gt;&gt;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</si>
  <si>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նիֆեդիպին  25մգ  դեղահատեր թաղանթապատ 25մգ, &lt;&lt;վախենում է  խոնավությունից&gt;&gt;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</si>
  <si>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ամինոկապրոնաթթու  լուծույթ կաթիլաներարկ-ման, 50մգ/մլ,  250մլ պլաստիկե փաթեթ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</si>
  <si>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ամիոդարոն (ամիոդարոնի հիդրոքլորիդ) 50մգ/մլ, 3մլ լուծույթ ներարկման, 50մգ/մլ, 3մլ ամպուլներ, կոտրվող  է  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</si>
  <si>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ածուխ ակտիվացված  250մգ,  դեղահատեր, 250մգ, &lt;&lt;վախենում է  խոնավությունից&gt;&gt;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</si>
  <si>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գլիցերոլ 1000մգ մոմիկ
 մոմիկներ ուղիղաղիքային 1000մգ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</si>
  <si>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գլիցերին հեղուկ  միկրոհոգնա 5մլ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</si>
  <si>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նորադրենալին տարտրատ խտանյութ կաթիլաներարկման լուծույթի, 1մգ/մլ; (5/1x5/) ամպուլներ 4մլ պլաստիկե տակդիրում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</si>
  <si>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նորադրենալին (նորադրենալին տարտրատ) խտանյութ կաթիլաներարկման լուծույթի, 1մգ/մլ; (5/1x5/) ամպուլներ 2մլ պլաստիկե տակդիրում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</si>
  <si>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էպինեֆրին (էպինեֆրինի հիդրոտարտրատ)1մգ/մլ, 1մլ   լուծույթ ներարկման, 1մգ/մլ, 1մլ ամպուլներ , կոտրվող  է 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</si>
  <si>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հակափայտացման  անատոքսին հակափայտացման  անատոքսին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</si>
  <si>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կորվալոլ   25մլ կաթիլներ ներքին ընդունման  20մգ/մլ+18մգ/մլ+1,4մգ/մլ+ 0,2մգ/մլ, 25մլ ապակե շշիկ, կոտրվող  է 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</si>
  <si>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դիկլոֆենակ (դիկլոֆենակ նատրիում)  մոմիկներ ուղիղաղիքային 12,5մգ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</si>
  <si>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դիկլոֆենակ (դիկլոֆենակ նատրիում)  մոմիկներ ուղիղաղիքային  25 մգ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</si>
  <si>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դիկլոֆենակ (դիկլոֆենակ նատրիում)  մոմիկներ ուղիղաղիքային 100մգ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</si>
  <si>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դիկլոֆենակ (դիկլոֆենակ նատրիում)  25մգ/մլ, 3մլ  ամպ
 լուծույթ ներարկմամ  25մգ/մլ, 3մլ ամպուլներ, կոտրվող  է 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</si>
  <si>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դիկլոֆենակ (դիկլոֆենակ նատրիում) 2.5% 5.0  ամպ
 լուծույթ ներարկմամ 2.5% 5.0ամպուլներ, կոտրվող  է 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</si>
  <si>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դիկլոֆենակ (դիկլոֆենակ նատրիում)  75մգ/մլ, 3.0  ամպ
 լուծույթ ներարկմամ  75մգ/մլ, 3.0 ամպուլներ, կոտրվող  է 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</si>
  <si>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ինսուլին մարդու պարզ լուծույթ ներարկման, 100ՄՄ/մլ, 10մլ ապակե սրվակ  ակտրապիդ կամ համարժեք կոտրվող  է 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</si>
  <si>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ինսուլին մարդու լուծույթ ներարկման, 100ՄՄ/մլ, 10մլ ապակե սրվակ  ինսուլատարդ կամ համարժեք կոտրվող  է 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</si>
  <si>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նատրիումի բիկարբոնատ  լուծույթ կաթիլաներարկ-ման,84մգ/մլ, 20մլ ապակե սրվակներ, կոտրվող է դեղի պիտանիությա նժամկետները գնորդին հանձնման պահին պետք է  լինեն 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</si>
  <si>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Պանտենոլ փրփուր դեքսապանտենոլով 6% 150մլ 5040 դեղի պիտանիությա նժամկետները գնորդին հանձնման պահին պետք է  լինեն 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</si>
  <si>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տրանեքսամաթթու   ամպ լուծույթ ն/ե կաթիլաներարկման, 50մգ/մլ, 5մլ ամպուլներ  կոտրվող է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</si>
  <si>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ատրակուրիում (ատրակուրիումի բեզիլատ) 10մգ/մլ, 2,5մլ  լուծույթ ներարկման, 10մգ/մլ, 2,5մլ ամպուլներ,կոտրվող  է 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</si>
  <si>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բուպիվակային (բուպիվակայինի հիդրոքլորիդ) 20մգ/մլ, 4մլ լուծույթ ներարկման 20մգ/մլ, 4մլ ամպուլներ ,կոտրվող  է 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</si>
  <si>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պրոպոֆոլ  կիթ ն/ե ներարկման, 10մգ/մլ, 20մլ ամպուլներ կոտրվող է (5)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</si>
  <si>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իզոֆլուրան լ/թ լուծույթ շնչառման, 250մլ,  ապակե շշիկ (1) , կոտրվող  է 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</si>
  <si>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սուքսամեթոնիում (սուքսամեթոնիումի յոդիդ)  լուծույթ ներարկման  20մգ/մլ, 5մլ ամպուլներ ,  կոտրվող  է 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</si>
  <si>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ֆենտանիլ 
 լուծույթ ներարկման 0,05մգ/մլ, 2մլ ամպուլներ,  կոտրվող է 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</si>
  <si>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սևոֆլուրան  հեղուկ շնչառման, 100%, 250մլ պլաստիկե տարա, quik fil  փակող համակարգով, Vapor Penlon մոդելի գոլորշացւցիչի համար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</si>
  <si>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ցեֆտրիաքսոն (ցեֆտրիաքսոն նատրիում) 
 դեղափոշի մ/մ և ն/ե ներարկման լուծույթի 1գ ապակե սրվակ  կոտրվող է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</si>
  <si>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ցեֆազոլին (ցեֆազոլին նատրիում)  դեղափոշի մ/մ և ն/ե ներարկման լուծույթի 1000մգ, 10մլ ապակե սրվակ   կոտրվող է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</si>
  <si>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ամիոդարոն (ամիոդարոնի հիդրոքլորիդ) 150մգ/մլ, 3մլ լուծույթ ներարկման, 150մգ/մլ, 3մլ ամպուլներ, կոտրվող  է  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</si>
  <si>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օնդանսետրոն (օնդանսետրոնի հիդրոքլորիդի դիհիդրատ)  լուծույթ ներարկման,  8մգ/մլ;  ամպուլներ 5մլ, կոտրվող է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</si>
  <si>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քլորոպիրամին (քլորոպիրամինի հիդրոքլորիդ)  լուծույթ ներարկման, 20մգ/մլ, 1մլ ամպուլներ, կոտրվող է 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</si>
  <si>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քլորոպիրամին (քլորոպիրամինի հիդրոքլորիդ) դեղահատ 25մգ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</si>
  <si>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հիդրօքսիէթիլ օսլա  լուծույթ կաթիլաներարկ-ման, 60մգ/մլ,  500մլ պլաստիկե փաթեթ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</si>
  <si>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նիտրոգլիցերին 
 ցողաշիթ ենթալեզվային, դեղաչափված,  0,4մգ/դեղաչափ, 10մլ պլաստիկե տարա (200 դեղաչափ)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</si>
  <si>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նիտրոգլիցերին 
ներարկման 10մգ դեղաչափ, 2մլ պլաստիկե սրվակ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</si>
  <si>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նիտրոգլիցերին 
դեղահաբ 0.5մգ 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</si>
  <si>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թորած ջուր 3 լիտրանոց տարայով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</si>
  <si>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մետրոնիդազոլ  100մլ
 լուծույթ կաթիլաներարկ-ման, 5մգ/մլ, 100մլ պլաստիկե փաթեթ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</si>
  <si>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մետրոնիդազոլ  դ/հ
 դեղահատեր թաղանթապատ  500մգ,  &lt;&lt;վախենում է  խոնավությունից&gt;&gt;                                                                                                             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</si>
  <si>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>մետրոնիդազոլ  500մգ</t>
  </si>
  <si>
    <t xml:space="preserve">ցեֆուրoքսիմ (ցեֆուրoքսիմ նատրիում)  750մգ, </t>
  </si>
  <si>
    <t xml:space="preserve">ցեֆուրoքսիմ (ցեֆուրoքսիմ նատրիում)  750մգ,  դեղափոշի ներարկման լուծույթի   վակունիս կամ համարժեք 750մգ, ապակե սրվակ կոտրվող է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</si>
  <si>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դիկլոբեռլ լուծույթ ներարկման
75մգ/մլ, 3.0 պլաստիկե սրվակ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</si>
  <si>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օմեպրազոլ 
 դեղապատիճներ 20մգ &lt;&lt;վախենում է  խոնավությունից&gt;&gt;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</si>
  <si>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նադրոպարին կալցիում 
 լուծույթ ներարկման 2850ՄՄ AXa/0,3մլ, 0,3մլ նախալցված ներարկիչներ (10)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</si>
  <si>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>կլեմաստին (կլեմաստինի հիդրոֆումարատ)   2մլ</t>
  </si>
  <si>
    <t xml:space="preserve">կլեմաստին (կլեմաստինի հիդրոֆումարատ)  լուծույթ ներարկման, 1մգ/մլ, 2մլ ամպուլներ ,  /տավեգիլ/ կամ համարժեքկոտրվող է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</si>
  <si>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ցինակոբալամին լուծույթ մ/մ կամ ե/մ ներարկման  0,5մգ/մլ, 1մլ ամպուլներ  կոտրվող է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</si>
  <si>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Ցիանոկաբոլամին /վիտամին Բ12 </t>
  </si>
  <si>
    <t xml:space="preserve">Ֆամոտիդին  դեղափոշի լիոֆիլացված ներարկման լուծույթի, 20մգ, ապակե սրվակ ոտրվող է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</si>
  <si>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Ֆամոտիդին  դեղափոշի լիոֆիլացված ներարկման լուծույթի, 40մգ, ապակե սրվակ ոտրվող է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</si>
  <si>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կալիումի քլորիդ  լուծույթ ն/ե կաթիլաներարկ-ման,  40մգ/մլ, 200մլ պլաստիկե փաթեթ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</si>
  <si>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տամսուլոզին (տամսուլոզինի հիդրոքլորիդ)  դեղապատիճներ կարգավորվող ձերբազատմամբ, 0,4մգ, &lt;&lt;վախենում է  խոնավությունից&gt;&gt;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</si>
  <si>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տամսուլոզին (տամսուլոզինի հիդրոքլորիդ)  դեղապատիճներ կարգավորվող ձերբազատմամբ, 0,4մգ, Օմնիկ կամ համարժեք &lt;&lt;վախենում է  խոնավությունից&gt;&gt;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</si>
  <si>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պարացետամոլ    մոմիկներլ  150մգ  մոմիկ
   մոմիկներ ուղիղաղիքային 150մգ, &lt;&lt;վախենում է  խոնավությունից&gt;&gt;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</si>
  <si>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պարացետամոլ    մոմիկներլ  80մգ  մոմիկ
   մոմիկներ ուղիղաղիքային 80մգ, &lt;&lt;վախենում է  խոնավությունից&gt;&gt;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</si>
  <si>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պարացետամոլ  հաբ դեղահատեր 500մգ, &lt;&lt;վախենում է  խոնավությունից&gt;&gt;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</si>
  <si>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պարացետամոլ  օշարակ 125 մլ օշարակ,  24մգ/մլ, 125մլ ապակե կամ պլաստիկե շշիկ և չափիչ բաժակ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</si>
  <si>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պարացետամոլ   1%100մլ
 լուծույթ կաթիլաներարկ-ման  10մգ/մլ 100մլ պլաստիկե փաթեթ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</si>
  <si>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պարացետամոլ   1%100մլ </t>
  </si>
  <si>
    <t>քսիլոմետազոլին (քսիլոմետազոլինի հիդրոքլորիդ)  0.1% 10մլ</t>
  </si>
  <si>
    <t xml:space="preserve">քսիլոմետազոլին (քսիլոմետազոլինի հիդրոքլորիդ)  ցողաշիթ քթի  1մգ/մլ, 10մլ ապակե շշիկ /գալազիլոկ կամ համարժեք (70 դեղաչափ), կոտրվող  է 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</si>
  <si>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Կոլարգոլի լուծույթ 50մլ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</si>
  <si>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Լինեքս դեղապատիճ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</si>
  <si>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Արծաթի պրոտեինատ </t>
  </si>
  <si>
    <t xml:space="preserve">Պրոտարգոլ քթի կաթ 2% - 15մլ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</si>
  <si>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իբուպրոֆեն  200 դեղահատեր թաղանթապատ 200մգ, &lt;&lt;վախենում է  խոնավությունից&gt;&gt;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</si>
  <si>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իբուպրոֆեն 400մգ դեղահատեր թաղանթապատ 400մգ, մ,  &lt;&lt;վախենում է  խոնավությունից&gt;&gt;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</si>
  <si>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իբուպրոֆեն  օշարակ օշարակ,  20մգ/մլ, 100մլ պլաստիկե տարա և 5մլ չափիչ ներարկիչ 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</si>
  <si>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դորզոլամիդ (դորզոլամիդի հիդրոքլորիդ),  ակնակաթիլներ, 20մգ/մլ, 5մլ պլաստիկե սրվակ-կաթոցիկ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</si>
  <si>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թիմոլոլ (թիմոլոլի մալեատ)  ակնակաթիլներ, 5մգ/մլ, 5մլ պլաստիկե սրվակ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</si>
  <si>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տետրացիկլին  ակնաքսուք,  10մգ/գ, 3գ ալյումինե պարկուչ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</si>
  <si>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պիրիդօքսին (պիրիդօքսինի հիդրոքլորիդ)  լուծույթ մ/մ կամ ե/մ ներարկման, 0,5մգ/մլ, 1մլ ամպուլներ, կոտրվող է 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</si>
  <si>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ացետիլսալիցիլաթթու, մագնեզիումի հիդրօքսիդ  դ/հ դեղահատեր թաղանթապատ, 75մգ+15,2մգ, &lt;&lt;վախենում է  խոնավությունից&gt;&gt;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</si>
  <si>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էթիլմեթիլհիդրօքսի-պիրիդինի սուկցինատ    2.0    լուծույթ ն/ե և մ/մ ներարկման,  50մգ/մլ, 2մլ ամպուլներ, կոտրվող է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</si>
  <si>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նոլիպրել ֆորտե դեղահատեր թաղանթապատ,  5մգ+2,5մգ, պլաստիկե տարա   (30) &lt;&lt;վախենում է  խոնավությունից&gt;&gt;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</si>
  <si>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նոլիպրել ֆորտե դեղահատեր թաղանթապատ,  2.5/0.625, պլաստիկե տարա    &lt;&lt;վախենում է  խոնավությունից&gt;&gt;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</si>
  <si>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նոլիպրել բի ֆորտե դեղահատեր թաղանթապատ,  10մգ+2,5մգ, պլաստիկե տարա    &lt;&lt;վախենում է  խոնավությունից&gt;&gt;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</si>
  <si>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կարբամազեպին  դեղահատեր 200 մգ, &lt;&lt;վախենում է  խոնավությունից&gt;&gt;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</si>
  <si>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>Նատրիումի ացետատ, նատրիումի քլորիդ, կալիումի քլորիդ, կալցիումի քլորիդ (կալցիումի քլորիդի դիհիդրատ)</t>
  </si>
  <si>
    <t xml:space="preserve">Նատրիումի ացետատ, նատրիումի քլորիդ, կալիումի քլորիդ, կալցիումի քլորիդ (կալցիումի քլորիդի դիհիդրատ)Հեմոսալ 500մլ լուծույթ կաթիլաներարկման 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</si>
  <si>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նիտրոֆուրալ  քսուք, 2մգ/գ, 25գ 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</si>
  <si>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նիտրոֆուրալ  լուծույթ 500մլ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</si>
  <si>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դոբուտամին (դոբուտամինի հիդրոքլորիդ)  դեղափոշի լիոֆիլացված, կաթիլաներարկ-ման լուծույթի, 250մգ, ապակե սրվակ, կոտրվող  է 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</si>
  <si>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>տրիմեպերիդին (տրիմեպերիդինի հիդրոքլորիդ) 2% 2մլ/</t>
  </si>
  <si>
    <t xml:space="preserve">տրիմեպերիդին (տրիմեպերիդինի հիդրոքլորիդ)  լուծույթ ներարկման, 20մգ/մլ, 2մլ ամպուլներ,    /պրոմեդոլ կամ համարժեք կոտրվող է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</si>
  <si>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տրամադոլ (տրամադոլի հիդրոքլորիդ)  լուծույթ ներարկման, 2% 2մլ ամպուլներ, կոտրվող է 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</si>
  <si>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տրամադոլ (տրամադոլի հիդրոքլորիդ)  դեղապատիճներ  50 մգ &lt;&lt;վախենում է  խոնավությունից&gt;&gt;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</si>
  <si>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մորֆին (մորֆինի հիդրոքլորիդ), նոսկապին, պապավերին (պապավերինի հիդրոքլորիդ), կոդեին, թեբային  լուծույթ ներարկման, 11.5մգ/մլ+5.4մգ/մլ+ 0.72մգ/մլ+1.44մգ/մլ+ 0,1մգ/մլ, 1մլ ամպուլներ, 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</si>
  <si>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մորֆին (մորֆինի հիդրոքլորիդ1% 1մլ ամպուլներ, 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</si>
  <si>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բրոմհեքսին (բրոմհեքսինի հիդրոքլորիդ) 8մգ դեղահատեր 8մգ, &lt;&lt;վախենում է  խոնավությունից&gt;&gt;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</si>
  <si>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գանգլերոն 1.5մգ/մլ, 2մլ   լուծույթ ներարկման, 1.5մգ/մլ, 2մլ ամպուլներ,կոտրվող  է 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</si>
  <si>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ցեֆոտաքսիմ (ցեֆոտաքսիմ նատրիում)  դեղափոշի և լուծիչ ներարկման լուծույթի, 750մգ, ապակե սրվակ և 4մլ լուծիչ ամպուլում , կոտրվող  է 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</si>
  <si>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կետոպրոֆեն  դ/հ դեղահատեր երկարատև ձերբազատմամբ   150 մգ, &lt;&lt;վախենում է  խոնավությունից&gt;&gt;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</si>
  <si>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դիգօկսին  դ/հ դեղահատեր, 0,25մկգ &lt;&lt;վախենում է  խոնավությունից&gt;&gt;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</si>
  <si>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դիոսմեկտիտ (սմեկտիտի դիօկտաէդրիկ) դեղափոշի ներքին ընդունման դեղակախույթի,3000մգ, 3,76գ, փաթեթիկներ &lt;&lt;վախենում է  խոնավությունից&gt;&gt;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</si>
  <si>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պանտոպրազոլ (պանտոպրազոլ նատրիումի սեսկվիհիդրատ) դեղահատեր աղելույծ, 40մգ; (28/2x14/) &lt;&lt;վախենում է  խոնավությունից&gt;&gt;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</si>
  <si>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կլոպիդոգրել (կլոպիդոգրելի բիսուլֆատ)  դ/հ դեղահատեր, 75մգ, &lt;&lt;վախենում է  խոնավությունից&gt;&gt;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</si>
  <si>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պերինդոպրիլ (պերինդոպրիլի տերտ-բուտիլամին), ինդապամիդ, ամլոդիպին (ամլոդիպինի բեզիլատ) դ/հ դեղահատեր, 10մգ+2,5մգ+10մգ,  &lt;&lt;վախենում է  խոնավությունից&gt;&gt;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</si>
  <si>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պերինդոպրիլ (պերինդոպրիլի արգինին),ինդապամիդ </t>
  </si>
  <si>
    <t xml:space="preserve">պերինդոպրիլ (պերինդոպրիլի արգինին), ինդապամիդ, դեղահատեր թաղանթապատ, 250մգ &lt;&lt;վախենում է  խոնավությունից&gt;&gt;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</si>
  <si>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ամլոդիպին (ամլոդիպինի բեզիլատ)  դեղահատեր,    5մգ, &lt;&lt;վախենում է  խոնավությունից&gt;&gt;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</si>
  <si>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դիլտիազեմ (դիլտիազեմի հիդրոքլորիդ)  դեղապատիճներ երկարատև ձերբազատմամբ, 90մգ, &lt;&lt;վախենում է  խոնավությունից&gt;&gt;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</si>
  <si>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իզոսորբիտ մոնոնիտրատ դեղապատիճներ երկարատև ձերբազատմամբ,   60մգ, &lt;&lt;վախենում է  խոնավությունից&gt;&gt;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</si>
  <si>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կետոտիֆեն (կետոտիֆենի ֆումարատ)  դեղահատեր 1 մգ, &lt;&lt;վախենում է  խոնավությունից&gt;&gt;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</si>
  <si>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>Կարսիլ դհտ թ/պ 22.5մգ &lt;&lt;վախենում է  խոնավությունից&gt;&gt;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</t>
  </si>
  <si>
    <t xml:space="preserve">պանկրեատին (լիպազ, ամիլազ, պրոտեազ) 
 դեղահատեր թաղանթապատ  (3500ԱՄ+4200ԱՄ+ 250ԱՄ) , &lt;&lt;վախենում է  խոնավությունից&gt;&gt;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</si>
  <si>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լոպերամիդ (լոպերամիդ հիդրոքլորիդ)  դեղապատիճներ, 2մգ, &lt;&lt;վախենում է  խոնավությունից&gt;&gt;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</si>
  <si>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ազիթրոմիցին (ազիթրոմիցինի դիհիդրատ) դեղահատեր թաղանթապատ,  500մգ,&lt;&lt;վախենում է  խոնավությունից&gt;&gt;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</si>
  <si>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բիսակոդիլ 10մգ մոմիկ մոմիկներ ուղիղաղիքային  10մգ, &lt;&lt;վախենում է  խոնավությունից&gt;&gt;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</si>
  <si>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ռոզուվաստատին (ռոզուվաստատին ցինկ), էզետիմիբ դեղապատիճներ, 20մգ+10մգ; &lt;&lt;վախենում է  խոնավությունից&gt;&gt;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</si>
  <si>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ռոզուվաստատին (ռոզուվաստատին ցինկ), էզետիմիբ դեղապատիճներ, 10մգ+10մգ; &lt;&lt;վախենում է  խոնավությունից&gt;&gt;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</si>
  <si>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Էնտերոֆուրիլ կախույթ 200մգ/5մլ 90մլ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</si>
  <si>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պանկրեատին  դ/պ դեղապատիճներ աղելույծ, 25մգ, պլաստիկե տարայով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</si>
  <si>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քլորամֆենիկոլ, մեթիլուրացիլ  քսուք 40գ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</si>
  <si>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միզոպրոստոլ  դեղահատեր,200մկգ &lt;&lt;վախենում է  խոնավությունից&gt;&gt;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</si>
  <si>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երկաթի (III) հիդրօքսիդի դեքստրանային համալիր   ամպուլա 2մլ, կոտրվող է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</si>
  <si>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ֆիտոմենադիոն  լ/թ լուծույթ ներարկման/ներ-քին ընդունման, 2մգ/0,2մլ, 0,2մլ ամպուլներ (5) և դեղաչափիչ սարք, կոտրվող  է 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</si>
  <si>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մագնեզիումի լակտատի դիհիդրատ, պիրիդօքսինի հիդրոքլորիդ  դեղահատեր թաղանթապատ 470մգ+5մգ &lt;&lt;վախենում է  խոնավությունից&gt;&gt;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</si>
  <si>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Լիդոկային (լիդոկայինի հիդրոքլորիդ)20մգ/մլ, 2  մլ  ամպ լուծույթ ներարկման 20մգ/մլ, 2 մլ, կոտրվող  է 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</si>
  <si>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Լիդոկային (լիդոկայինի հիդրոքլորիդ)  10մգ/մլ, 20  մլ  ամպ լուծույթ ներարկման 10մգ/մլ, 20  մլ ապակե սրվակներ  կոտրվող  է 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</si>
  <si>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լիդոկային  ցողացիր, 4,8մգ/դեղաչափ, 38գ ապակե տարայում 50մլ, դեղաչափիչ մխոցով, կոտրվող  է 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</si>
  <si>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լիդոկային (լիդոկայինի հիդրոքլորիդ), էպինեֆրին 
 լուծույթ ներարկման, 20մգ/մլ+0,01մգ/մլ, 20մլ ապակե սրվակներ (1, 10) կոտրվող  է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</si>
  <si>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պլատիֆիլին (պլատիֆիլինի հիդրոտարտրատ)  լուծույթ ներարկման. 2մգ/մլ, 1մլ ամպուլներ (10) և 1մլ ամպուլներ, կոտրվող է 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</si>
  <si>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պրոմեթազին (պրոմեթազինի հիդրոքլորիդ)  լուծույթ ն/ե և մ/մ ներարկման 50մգ/մլ, 2մլ ամպուլներ, կոտրվող է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</si>
  <si>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դիազեպամ  լուծույթ ներարկման,  5մգ/մլ, 2մլ ամպուլներ,  կոտրվող է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</si>
  <si>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ցետիրիզին (ցետիրիզինի դիհիդրոքլորիդ) կաթիլներ ներքին ընդունման, 10մգ/մլ; 20մլ ապակե սրվակ կաթոցիկով, կոտրվող է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</si>
  <si>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ֆենոտերոլ (ֆենոտերոլի հիդրոբրոմիդ), իպրատրոպիումի բրոմիդ (իպրատրոպիում բրոմիդի մոնոհիդրատ) լուծույթ շնչառման, 250մլ,  ապակե շշիկ (1) , 500մկգ/մլ+261մկգ/մլ; 20մլ ապակե տարա,կոտրվող  է 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</si>
  <si>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ամօքսիցիլին (ամօքսիցիլին նատրիում), քլավուլանաթթու (կալիումի քլավուլանատ)  դեղափոշի ներարկման լուծույթի,  1000մգ+200մգ, ապակե սրվակներ, կոտրվող  է 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</si>
  <si>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ամօքսիցիլին (ամօքսիցիլինի տրիհիդրատ), քլավուլանաթթու (կալիումի քլավուլանատ) դեղահատեր թաղանթապատ, 500մգ+125մգ; &lt;&lt;վախենում է  խոնավությունից&gt;&gt;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</si>
  <si>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ամօքսիցիլին (ամօքսիցիլին նատրիում), քլավուլանաթթու (կալիումի քլավուլանատ)  դեղափոշի ներարկման լուծույթի,  312մգ/5մլ, ապակե սրվակներ, կոտրվող  է 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</si>
  <si>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ամպիցիլին (ամպիցիլին նատրիում)  դեղափոշի ներարկման լուծույթի,  500մգ, ապակե սրվակ ,կոտրվող  է 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</si>
  <si>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ամօքսիցիլին (ամօքսիցիլինի տրիհիդրատ)  100մլ դեղափոշի ներքին ընդունման դեղակախույթի, 250մգ/5մլ, 100մլ ապակե շշիկ և չափիչ գդալ,կոտրվող  է 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</si>
  <si>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ամօքսիցիլին (ամօքսիցիլինի տրիհիդրատ)  դ/պ դեղապատիճներ 500մգ &lt;&lt;վախենում է  խոնավությունից&gt;&gt;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</si>
  <si>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խոլինի սալիցիլատ, ցետալկոնիումի քլորիդ դոնդող ատամնաբուժական, 87,1մգ/գ+0,1մգ/գ; 10գ ալյումինե պարկուճ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</si>
  <si>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ՑԻՆԿԻ քսուք 10% 25գ, 100գ քսուքը պարունակումէ ցինկի օքսիդ 10գ և օժանդակ նյութ՝ վազելին 90գ: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</si>
  <si>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կարվեդիլոլ  դ/հ դեղահատեր,  12,5մգ, &lt;&lt;վախենում է  խոնավությունից&gt;&gt;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</si>
  <si>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ֆոլաթթու դեղահատեր, 5մգ &lt;&lt;վախենում է  խոնավությունից&gt;&gt;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</si>
  <si>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վարֆարին (վարֆարին նատրիում)  դեղահատեր, 5մգ &lt;&lt;վախենում է  խոնավությունից&gt;&gt;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</si>
  <si>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էնալապրիլ (էնալապրիլի մալեատ) դ/հ 20մգ դեղահատեր,    20մգ, &lt;&lt;վախենում է  խոնավությունից&gt;&gt;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</si>
  <si>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Ատենոլոլ դեղահաբ 50 մգ &lt;&lt;վախենում է  խոնավությունից&gt;&gt;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</si>
  <si>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Ատենոլոլ դեղահաբ 100 մգ &lt;&lt;վախենում է  խոնավությունից&gt;&gt;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</si>
  <si>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պերինդոպրիլ (պերինդոպրիլ արգինին), ինդապամիդ  դեղահատեր թաղանթապատ, 8/2.5/5մգ, պլաստիկե տարա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</si>
  <si>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մեթիլպրեդնիզոլոն  դեղահատեր  4 մգ, &lt;&lt;վախենում է  խոնավությունից&gt;&gt;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</si>
  <si>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էուֆիլին, 350մգ դեղապատիճներ կարգավորվող ձերբազատմամբ, 350մգ; (40/4x10/)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</si>
  <si>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էոֆիլին 200մգ դեղապատիճներ կարգավորվող ձերբազատմամբ, 200մգ; (40/4x10/) &lt;&lt;վախենում է  խոնավությունից&gt;&gt;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</si>
  <si>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լևոթիրօքսին (լևոթիրօքսին նատրիում)  դեղահատեր,   100մկգ, &lt;&lt;վախենում է  խոնավությունից&gt;&gt;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</si>
  <si>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անաստրոզոլ  դեղահատեր թաղանթապատ 1մգ, &lt;&lt;վախենում է  խոնավությունից&gt;&gt;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</si>
  <si>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լորազեպամ  դ/հ դեղահատեր 2մգ, &lt;&lt;վախենում է  խոնավությունից&gt;&gt;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</si>
  <si>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լորատադին դ/հ դեղահատեր  10մգ, &lt;&lt;վախենում է  խոնավությունից&gt;&gt;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</si>
  <si>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կարբիդոպա, լևոդոպա  դ/հ դեղահատ   25մգ+250մգ, &lt;&lt;վախենում է  խոնավությունից&gt;&gt;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</si>
  <si>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>կարբիդոպա, լևոդոպա  դ/հ 250/25</t>
  </si>
  <si>
    <t xml:space="preserve">ցիկլոպենտոլատ (ցիկլոպենտոլատի հիդրոքլորիդ)  ակնակաթիլներ,  10մգ/մլ, 5մլ պլաստիկե սրվակներ, կոտրվող է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</si>
  <si>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ֆենոբարբիտալ  դեղահատեր  100 մգ &lt;&lt;վախենում է  խոնավությունից&gt;&gt;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</si>
  <si>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տամօքսիֆեն (տամօքսիֆենի ցիտրատ)  դեղահատեր  20 մգ, &lt;&lt;վախենում է  խոնավությունից&gt;&gt;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</si>
  <si>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էթանոլ     70% 
 լուծույթ 70%, 1000մլ,  ապակե կամ պլաստիկե շշիկ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</si>
  <si>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էթանոլ     96% 
 լուծույթ 96%, 1000մլ,  ապակե կամ պլաստիկե շշիկ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</si>
  <si>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պովիդոն յոդ 100մգ/մլ, 1000մլ 
   լուծույթ արտաքին կիրառման, 100մգ/մլ, 1000մլ պլաստիկե շշիկ-կաթոցիկ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</si>
  <si>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յոդի ոգեթուրմ 5% 30մլ 
   լուծույթ արտաքին կիրառման,  պլաստիկե շշիկ-կաթոցիկ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</si>
  <si>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կեչու խեժ, քսերոֆորմ նրբամածուկ, 30մգ/գ+30մգ/գ, 25գ ալյումինե պարկուճում 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</si>
  <si>
    <t xml:space="preserve"> պովիդոն յոդ  10% 30մլ</t>
  </si>
  <si>
    <t xml:space="preserve">պովիդոն յոդ 100մգ/մլ, 30մլ 
   լուծույթ արտաքին կիրառման, 100մգ/մլ, 30մլ պլաստիկե շշիկ-կաթոցիկ *դեղի պիտանիությա նժամկետները գնորդին հանձնման պահին պետք է  լինե  նհետևյալը` ա. 2,5 տարի և  ավելի  պիտանիության  ժամկետ  ունեցող  դեղերը հանձնելու պահին պետք է ունենան  առնվազն 24 ամիս մնացորդային պիտանիության  ժամկետ, բ. մինչև 2,5 տարի պիտանիության  ժամկետ  ունեցող դեղերը  հանձնելու  պահին  պետք է  ունենան  առնվազն 12 ամիս մնացորդային  պիտանիության  ժամկետ, գ. առանձին դեպքերում, այն  է` հիվանդների անհետաձգելի պահանջի  բավարարման հիմնավորված  անհրաժեշտությունը կամ  դեղի  սպառման համար  սահմանված  պիտանիության  կարճ  ժամկետը, հանձնելու պահին դեղի մնացորդային պիտանիության  ժամկետը  սահմանվում է  պատվիրատուի  կողմից, բայց ոչ  պակաս, քան 3 ամիս: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</si>
</sst>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3" x14ac:knownFonts="1">
    <font>
      <sz val="11"/>
      <color theme="1"/>
      <name val="Calibri"/>
      <family val="2"/>
      <charset val="204"/>
      <scheme val="minor"/>
    </font>
    <font>
      <sz val="8"/>
      <name val="Sylfaen"/>
      <family val="1"/>
    </font>
    <font>
      <sz val="8"/>
      <color rgb="FF000000"/>
      <name val="Sylfaen"/>
      <family val="1"/>
    </font>
    <font>
      <sz val="8"/>
      <color theme="1"/>
      <name val="Sylfaen"/>
      <family val="1"/>
    </font>
    <font>
      <sz val="10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8"/>
      <color theme="1"/>
      <name val="GHEA Grapalat"/>
      <family val="3"/>
    </font>
    <font>
      <b/>
      <sz val="11"/>
      <color theme="1"/>
      <name val="Calibri"/>
      <family val="2"/>
      <scheme val="minor"/>
    </font>
    <font>
      <sz val="9"/>
      <name val="GHEA Grapalat"/>
      <family val="3"/>
    </font>
    <font>
      <sz val="11"/>
      <color theme="1"/>
      <name val="GHEA Grapalat"/>
      <family val="3"/>
    </font>
    <font>
      <sz val="6"/>
      <color theme="1"/>
      <name val="GHEA Grapalat"/>
      <family val="3"/>
    </font>
    <font>
      <sz val="8"/>
      <color rgb="FFFF0000"/>
      <name val="GHEA Grapalat"/>
      <family val="3"/>
    </font>
    <font>
      <b/>
      <sz val="10"/>
      <color rgb="FFFF0000"/>
      <name val="GHEA Grapalat"/>
      <family val="3"/>
    </font>
    <font>
      <sz val="10"/>
      <color theme="1"/>
      <name val="GHEA Grapalat"/>
      <family val="3"/>
    </font>
    <font>
      <sz val="8"/>
      <color rgb="FF000000"/>
      <name val="GHEA Grapalat"/>
      <family val="3"/>
    </font>
    <font>
      <sz val="8"/>
      <name val="GHEA Grapalat"/>
      <family val="3"/>
    </font>
    <font>
      <b/>
      <sz val="11"/>
      <color theme="1"/>
      <name val="GHEA Grapalat"/>
      <family val="3"/>
    </font>
    <font>
      <sz val="10"/>
      <color rgb="FFFF0000"/>
      <name val="GHEA Grapalat"/>
      <family val="3"/>
    </font>
    <font>
      <sz val="9"/>
      <name val="GHEA Grapalat"/>
      <family val="3"/>
      <charset val="1"/>
    </font>
    <font>
      <b/>
      <sz val="9"/>
      <name val="GHEA Grapalat"/>
      <family val="3"/>
    </font>
    <font>
      <sz val="8"/>
      <color rgb="FF000000"/>
      <name val="Times New Roman"/>
      <family val="1"/>
    </font>
    <font>
      <sz val="8"/>
      <name val="Calibri"/>
      <family val="2"/>
      <charset val="204"/>
      <scheme val="minor"/>
    </font>
    <font>
      <sz val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4" fillId="0" borderId="0"/>
    <xf numFmtId="0" fontId="4" fillId="0" borderId="0"/>
  </cellStyleXfs>
  <cellXfs count="57">
    <xf numFmtId="0" fontId="0" fillId="0" borderId="0" xfId="0"/>
    <xf numFmtId="0" fontId="9" fillId="0" borderId="0" xfId="0" applyFont="1"/>
    <xf numFmtId="0" fontId="10" fillId="0" borderId="0" xfId="0" applyFont="1"/>
    <xf numFmtId="0" fontId="9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/>
    <xf numFmtId="0" fontId="9" fillId="0" borderId="1" xfId="0" applyFont="1" applyBorder="1" applyAlignment="1">
      <alignment horizontal="center" vertical="center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3" fillId="0" borderId="0" xfId="0" applyFont="1"/>
    <xf numFmtId="0" fontId="5" fillId="0" borderId="0" xfId="0" applyFont="1" applyAlignment="1">
      <alignment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2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10" fillId="0" borderId="1" xfId="0" applyFont="1" applyBorder="1" applyAlignment="1">
      <alignment horizontal="left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164" fontId="18" fillId="2" borderId="1" xfId="0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vertical="center"/>
    </xf>
    <xf numFmtId="0" fontId="19" fillId="2" borderId="1" xfId="0" applyFont="1" applyFill="1" applyBorder="1" applyAlignment="1">
      <alignment horizontal="left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9" fillId="2" borderId="1" xfId="1" applyFont="1" applyFill="1" applyBorder="1" applyAlignment="1">
      <alignment horizontal="left" vertical="center" wrapText="1"/>
    </xf>
    <xf numFmtId="0" fontId="19" fillId="2" borderId="1" xfId="2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2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21" fillId="2" borderId="1" xfId="0" applyFont="1" applyFill="1" applyBorder="1" applyAlignment="1">
      <alignment wrapText="1"/>
    </xf>
    <xf numFmtId="0" fontId="1" fillId="2" borderId="2" xfId="3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2" borderId="0" xfId="0" applyFont="1" applyFill="1"/>
    <xf numFmtId="0" fontId="21" fillId="2" borderId="1" xfId="0" applyFont="1" applyFill="1" applyBorder="1" applyAlignment="1">
      <alignment horizontal="left" vertical="center" wrapText="1"/>
    </xf>
    <xf numFmtId="0" fontId="22" fillId="2" borderId="1" xfId="0" applyFont="1" applyFill="1" applyBorder="1" applyAlignment="1">
      <alignment wrapText="1"/>
    </xf>
    <xf numFmtId="0" fontId="22" fillId="2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20" fillId="2" borderId="1" xfId="0" applyFont="1" applyFill="1" applyBorder="1" applyAlignment="1">
      <alignment wrapText="1"/>
    </xf>
    <xf numFmtId="0" fontId="8" fillId="2" borderId="1" xfId="1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/>
    </xf>
    <xf numFmtId="0" fontId="11" fillId="2" borderId="0" xfId="0" applyFont="1" applyFill="1" applyAlignment="1">
      <alignment horizontal="left" vertical="center" wrapText="1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1" fillId="2" borderId="0" xfId="0" applyFont="1" applyFill="1" applyAlignment="1">
      <alignment horizontal="left" vertical="center"/>
    </xf>
  </cellXfs>
  <cellStyles count="4">
    <cellStyle name="Normal 2" xfId="1"/>
    <cellStyle name="Normal 4" xfId="2"/>
    <cellStyle name="Normal_Sheet1 2" xfId="3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7"/>
  <sheetViews>
    <sheetView tabSelected="1" view="pageBreakPreview" topLeftCell="A192" zoomScaleNormal="100" zoomScaleSheetLayoutView="100" workbookViewId="0">
      <selection activeCell="A193" sqref="A193:H193"/>
    </sheetView>
  </sheetViews>
  <sheetFormatPr defaultRowHeight="16.5" x14ac:dyDescent="0.3"/>
  <cols>
    <col min="1" max="1" width="5" style="1" customWidth="1"/>
    <col min="2" max="2" width="10.42578125" style="2" customWidth="1"/>
    <col min="3" max="3" width="27.42578125" style="1" customWidth="1"/>
    <col min="4" max="4" width="44.28515625" style="3" customWidth="1"/>
    <col min="5" max="5" width="9.7109375" style="3" customWidth="1"/>
    <col min="6" max="6" width="11.28515625" style="1" bestFit="1" customWidth="1"/>
    <col min="7" max="7" width="7.28515625" style="1" customWidth="1"/>
    <col min="8" max="8" width="10.28515625" style="1" bestFit="1" customWidth="1"/>
    <col min="9" max="9" width="10.7109375" customWidth="1"/>
    <col min="10" max="16384" width="9.140625" style="1"/>
  </cols>
  <sheetData>
    <row r="1" spans="1:9" ht="8.25" customHeight="1" x14ac:dyDescent="0.3"/>
    <row r="2" spans="1:9" x14ac:dyDescent="0.3">
      <c r="A2" s="54" t="s">
        <v>11</v>
      </c>
      <c r="B2" s="54"/>
      <c r="C2" s="54"/>
      <c r="D2" s="54"/>
      <c r="E2" s="54"/>
      <c r="F2" s="54"/>
      <c r="G2" s="54"/>
      <c r="H2" s="54"/>
    </row>
    <row r="3" spans="1:9" ht="115.5" customHeight="1" x14ac:dyDescent="0.3">
      <c r="A3" s="10"/>
      <c r="B3" s="55" t="s">
        <v>15</v>
      </c>
      <c r="C3" s="55"/>
      <c r="D3" s="55"/>
      <c r="E3" s="55"/>
      <c r="F3" s="55"/>
      <c r="G3" s="55"/>
      <c r="H3" s="55"/>
    </row>
    <row r="4" spans="1:9" ht="34.5" customHeight="1" x14ac:dyDescent="0.3">
      <c r="A4" s="10"/>
      <c r="B4" s="55" t="s">
        <v>13</v>
      </c>
      <c r="C4" s="55"/>
      <c r="D4" s="55"/>
      <c r="E4" s="55"/>
      <c r="F4" s="55"/>
      <c r="G4" s="55"/>
      <c r="H4" s="55"/>
    </row>
    <row r="5" spans="1:9" s="7" customFormat="1" ht="38.25" x14ac:dyDescent="0.25">
      <c r="A5" s="4" t="s">
        <v>17</v>
      </c>
      <c r="B5" s="4" t="s">
        <v>0</v>
      </c>
      <c r="C5" s="20" t="s">
        <v>1</v>
      </c>
      <c r="D5" s="20" t="s">
        <v>3</v>
      </c>
      <c r="E5" s="20" t="s">
        <v>5</v>
      </c>
      <c r="F5" s="4" t="s">
        <v>10</v>
      </c>
      <c r="G5" s="4" t="s">
        <v>8</v>
      </c>
      <c r="H5" s="4" t="s">
        <v>9</v>
      </c>
      <c r="I5" s="11"/>
    </row>
    <row r="6" spans="1:9" x14ac:dyDescent="0.3">
      <c r="A6" s="21"/>
      <c r="B6" s="22"/>
      <c r="C6" s="21"/>
      <c r="D6" s="21"/>
      <c r="E6" s="21"/>
      <c r="F6" s="5"/>
      <c r="G6" s="5"/>
      <c r="H6" s="6"/>
    </row>
    <row r="7" spans="1:9" ht="177.75" customHeight="1" x14ac:dyDescent="0.3">
      <c r="A7" s="42">
        <v>1</v>
      </c>
      <c r="B7" s="30">
        <v>33661170</v>
      </c>
      <c r="C7" s="29" t="s">
        <v>18</v>
      </c>
      <c r="D7" s="34" t="s">
        <v>195</v>
      </c>
      <c r="E7" s="14" t="s">
        <v>6</v>
      </c>
      <c r="F7" s="24">
        <v>100</v>
      </c>
      <c r="G7" s="26">
        <v>100</v>
      </c>
      <c r="H7" s="43">
        <f t="shared" ref="H7:H63" si="0">F7*G7</f>
        <v>10000</v>
      </c>
      <c r="I7" s="12"/>
    </row>
    <row r="8" spans="1:9" ht="169.5" customHeight="1" x14ac:dyDescent="0.3">
      <c r="A8" s="42">
        <v>2</v>
      </c>
      <c r="B8" s="30">
        <v>33641210</v>
      </c>
      <c r="C8" s="29" t="s">
        <v>19</v>
      </c>
      <c r="D8" s="33" t="s">
        <v>196</v>
      </c>
      <c r="E8" s="14" t="s">
        <v>6</v>
      </c>
      <c r="F8" s="24">
        <v>20</v>
      </c>
      <c r="G8" s="26">
        <v>3100</v>
      </c>
      <c r="H8" s="43">
        <f t="shared" si="0"/>
        <v>62000</v>
      </c>
      <c r="I8" s="15"/>
    </row>
    <row r="9" spans="1:9" ht="169.5" customHeight="1" x14ac:dyDescent="0.3">
      <c r="A9" s="42">
        <v>3</v>
      </c>
      <c r="B9" s="30">
        <v>33671125</v>
      </c>
      <c r="C9" s="29" t="s">
        <v>20</v>
      </c>
      <c r="D9" s="34" t="s">
        <v>197</v>
      </c>
      <c r="E9" s="24" t="s">
        <v>6</v>
      </c>
      <c r="F9" s="24">
        <f>400+30+800</f>
        <v>1230</v>
      </c>
      <c r="G9" s="26">
        <v>13</v>
      </c>
      <c r="H9" s="43">
        <f t="shared" si="0"/>
        <v>15990</v>
      </c>
      <c r="I9" s="16"/>
    </row>
    <row r="10" spans="1:9" ht="132.75" customHeight="1" x14ac:dyDescent="0.3">
      <c r="A10" s="42">
        <v>4</v>
      </c>
      <c r="B10" s="30">
        <v>33661154</v>
      </c>
      <c r="C10" s="29" t="s">
        <v>21</v>
      </c>
      <c r="D10" s="34" t="s">
        <v>198</v>
      </c>
      <c r="E10" s="24" t="s">
        <v>6</v>
      </c>
      <c r="F10" s="24">
        <v>50</v>
      </c>
      <c r="G10" s="26">
        <v>2950</v>
      </c>
      <c r="H10" s="43">
        <f t="shared" si="0"/>
        <v>147500</v>
      </c>
      <c r="I10" s="16"/>
    </row>
    <row r="11" spans="1:9" ht="178.5" customHeight="1" x14ac:dyDescent="0.3">
      <c r="A11" s="42">
        <v>5</v>
      </c>
      <c r="B11" s="30">
        <v>33621440</v>
      </c>
      <c r="C11" s="29" t="s">
        <v>22</v>
      </c>
      <c r="D11" s="34" t="s">
        <v>199</v>
      </c>
      <c r="E11" s="24" t="s">
        <v>6</v>
      </c>
      <c r="F11" s="24">
        <f>50+100+1000</f>
        <v>1150</v>
      </c>
      <c r="G11" s="26">
        <v>15</v>
      </c>
      <c r="H11" s="43">
        <f t="shared" si="0"/>
        <v>17250</v>
      </c>
      <c r="I11" s="16"/>
    </row>
    <row r="12" spans="1:9" ht="176.25" customHeight="1" x14ac:dyDescent="0.3">
      <c r="A12" s="42">
        <v>6</v>
      </c>
      <c r="B12" s="30">
        <v>33661125</v>
      </c>
      <c r="C12" s="29" t="s">
        <v>200</v>
      </c>
      <c r="D12" s="33" t="s">
        <v>202</v>
      </c>
      <c r="E12" s="14" t="s">
        <v>6</v>
      </c>
      <c r="F12" s="24">
        <v>60</v>
      </c>
      <c r="G12" s="26">
        <v>15</v>
      </c>
      <c r="H12" s="43">
        <f t="shared" si="0"/>
        <v>900</v>
      </c>
    </row>
    <row r="13" spans="1:9" ht="174" customHeight="1" x14ac:dyDescent="0.3">
      <c r="A13" s="42">
        <v>7</v>
      </c>
      <c r="B13" s="30">
        <v>33661125</v>
      </c>
      <c r="C13" s="29" t="s">
        <v>200</v>
      </c>
      <c r="D13" s="33" t="s">
        <v>201</v>
      </c>
      <c r="E13" s="14" t="s">
        <v>6</v>
      </c>
      <c r="F13" s="24">
        <f>50+100</f>
        <v>150</v>
      </c>
      <c r="G13" s="26">
        <v>70</v>
      </c>
      <c r="H13" s="43">
        <f t="shared" si="0"/>
        <v>10500</v>
      </c>
    </row>
    <row r="14" spans="1:9" ht="132.75" customHeight="1" x14ac:dyDescent="0.3">
      <c r="A14" s="42">
        <v>8</v>
      </c>
      <c r="B14" s="30">
        <v>33661127</v>
      </c>
      <c r="C14" s="29" t="s">
        <v>204</v>
      </c>
      <c r="D14" s="34" t="s">
        <v>203</v>
      </c>
      <c r="E14" s="14" t="s">
        <v>6</v>
      </c>
      <c r="F14" s="24">
        <v>200</v>
      </c>
      <c r="G14" s="26">
        <v>27</v>
      </c>
      <c r="H14" s="43">
        <f t="shared" si="0"/>
        <v>5400</v>
      </c>
    </row>
    <row r="15" spans="1:9" ht="192" customHeight="1" x14ac:dyDescent="0.3">
      <c r="A15" s="42">
        <v>9</v>
      </c>
      <c r="B15" s="30">
        <v>33691136</v>
      </c>
      <c r="C15" s="29" t="s">
        <v>23</v>
      </c>
      <c r="D15" s="49" t="s">
        <v>205</v>
      </c>
      <c r="E15" s="14" t="s">
        <v>6</v>
      </c>
      <c r="F15" s="24">
        <v>90</v>
      </c>
      <c r="G15" s="26">
        <v>400</v>
      </c>
      <c r="H15" s="43">
        <f t="shared" si="0"/>
        <v>36000</v>
      </c>
    </row>
    <row r="16" spans="1:9" ht="179.25" customHeight="1" x14ac:dyDescent="0.3">
      <c r="A16" s="42">
        <v>10</v>
      </c>
      <c r="B16" s="30">
        <v>33611160</v>
      </c>
      <c r="C16" s="29" t="s">
        <v>24</v>
      </c>
      <c r="D16" s="35" t="s">
        <v>206</v>
      </c>
      <c r="E16" s="14" t="s">
        <v>6</v>
      </c>
      <c r="F16" s="24">
        <v>830</v>
      </c>
      <c r="G16" s="26">
        <v>260</v>
      </c>
      <c r="H16" s="43">
        <f t="shared" si="0"/>
        <v>215800</v>
      </c>
    </row>
    <row r="17" spans="1:9" ht="179.25" customHeight="1" x14ac:dyDescent="0.3">
      <c r="A17" s="42">
        <v>11</v>
      </c>
      <c r="B17" s="30">
        <v>33611160</v>
      </c>
      <c r="C17" s="29" t="s">
        <v>25</v>
      </c>
      <c r="D17" s="35" t="s">
        <v>207</v>
      </c>
      <c r="E17" s="14" t="s">
        <v>6</v>
      </c>
      <c r="F17" s="24">
        <f>100+40</f>
        <v>140</v>
      </c>
      <c r="G17" s="26">
        <v>28</v>
      </c>
      <c r="H17" s="43">
        <f t="shared" si="0"/>
        <v>3920</v>
      </c>
    </row>
    <row r="18" spans="1:9" ht="175.5" customHeight="1" x14ac:dyDescent="0.3">
      <c r="A18" s="42">
        <v>12</v>
      </c>
      <c r="B18" s="30">
        <v>33691145</v>
      </c>
      <c r="C18" s="29" t="s">
        <v>26</v>
      </c>
      <c r="D18" s="35" t="s">
        <v>208</v>
      </c>
      <c r="E18" s="24" t="s">
        <v>6</v>
      </c>
      <c r="F18" s="24">
        <v>4620</v>
      </c>
      <c r="G18" s="26">
        <v>150</v>
      </c>
      <c r="H18" s="43">
        <f t="shared" si="0"/>
        <v>693000</v>
      </c>
    </row>
    <row r="19" spans="1:9" ht="132.75" customHeight="1" x14ac:dyDescent="0.3">
      <c r="A19" s="42">
        <v>13</v>
      </c>
      <c r="B19" s="30">
        <v>33691176</v>
      </c>
      <c r="C19" s="29" t="s">
        <v>27</v>
      </c>
      <c r="D19" s="35" t="s">
        <v>209</v>
      </c>
      <c r="E19" s="14" t="s">
        <v>6</v>
      </c>
      <c r="F19" s="24">
        <f>40+20</f>
        <v>60</v>
      </c>
      <c r="G19" s="26">
        <v>10</v>
      </c>
      <c r="H19" s="43">
        <f t="shared" si="0"/>
        <v>600</v>
      </c>
    </row>
    <row r="20" spans="1:9" ht="132.75" customHeight="1" x14ac:dyDescent="0.3">
      <c r="A20" s="42">
        <v>14</v>
      </c>
      <c r="B20" s="30">
        <v>33691138</v>
      </c>
      <c r="C20" s="29" t="s">
        <v>28</v>
      </c>
      <c r="D20" s="34" t="s">
        <v>210</v>
      </c>
      <c r="E20" s="24" t="s">
        <v>6</v>
      </c>
      <c r="F20" s="24">
        <v>510</v>
      </c>
      <c r="G20" s="26">
        <v>350</v>
      </c>
      <c r="H20" s="43">
        <f t="shared" si="0"/>
        <v>178500</v>
      </c>
    </row>
    <row r="21" spans="1:9" ht="170.25" customHeight="1" x14ac:dyDescent="0.3">
      <c r="A21" s="42">
        <v>15</v>
      </c>
      <c r="B21" s="30">
        <v>33621340</v>
      </c>
      <c r="C21" s="29" t="s">
        <v>29</v>
      </c>
      <c r="D21" s="34" t="s">
        <v>211</v>
      </c>
      <c r="E21" s="24" t="s">
        <v>6</v>
      </c>
      <c r="F21" s="24">
        <v>3720</v>
      </c>
      <c r="G21" s="26">
        <v>48</v>
      </c>
      <c r="H21" s="43">
        <f t="shared" si="0"/>
        <v>178560</v>
      </c>
    </row>
    <row r="22" spans="1:9" ht="132.75" customHeight="1" x14ac:dyDescent="0.3">
      <c r="A22" s="42">
        <v>16</v>
      </c>
      <c r="B22" s="30">
        <v>33661121</v>
      </c>
      <c r="C22" s="29" t="s">
        <v>2</v>
      </c>
      <c r="D22" s="34" t="s">
        <v>212</v>
      </c>
      <c r="E22" s="14" t="s">
        <v>6</v>
      </c>
      <c r="F22" s="24">
        <v>1000</v>
      </c>
      <c r="G22" s="26">
        <v>10</v>
      </c>
      <c r="H22" s="43">
        <f t="shared" si="0"/>
        <v>10000</v>
      </c>
    </row>
    <row r="23" spans="1:9" ht="132.75" customHeight="1" x14ac:dyDescent="0.3">
      <c r="A23" s="42">
        <v>17</v>
      </c>
      <c r="B23" s="30">
        <v>33621730</v>
      </c>
      <c r="C23" s="29" t="s">
        <v>30</v>
      </c>
      <c r="D23" s="36" t="s">
        <v>213</v>
      </c>
      <c r="E23" s="24" t="s">
        <v>6</v>
      </c>
      <c r="F23" s="24">
        <v>190</v>
      </c>
      <c r="G23" s="26">
        <v>11</v>
      </c>
      <c r="H23" s="43">
        <f t="shared" si="0"/>
        <v>2090</v>
      </c>
      <c r="I23" s="17"/>
    </row>
    <row r="24" spans="1:9" ht="188.25" customHeight="1" x14ac:dyDescent="0.3">
      <c r="A24" s="42">
        <v>18</v>
      </c>
      <c r="B24" s="30">
        <v>33671113</v>
      </c>
      <c r="C24" s="31" t="s">
        <v>31</v>
      </c>
      <c r="D24" s="37" t="s">
        <v>214</v>
      </c>
      <c r="E24" s="24" t="s">
        <v>6</v>
      </c>
      <c r="F24" s="24">
        <v>2575</v>
      </c>
      <c r="G24" s="26">
        <v>1200</v>
      </c>
      <c r="H24" s="43">
        <f t="shared" si="0"/>
        <v>3090000</v>
      </c>
      <c r="I24" s="17"/>
    </row>
    <row r="25" spans="1:9" ht="132.75" customHeight="1" x14ac:dyDescent="0.3">
      <c r="A25" s="42">
        <v>19</v>
      </c>
      <c r="B25" s="30">
        <v>33671113</v>
      </c>
      <c r="C25" s="31" t="s">
        <v>32</v>
      </c>
      <c r="D25" s="37" t="s">
        <v>215</v>
      </c>
      <c r="E25" s="24" t="s">
        <v>6</v>
      </c>
      <c r="F25" s="24">
        <v>50</v>
      </c>
      <c r="G25" s="26">
        <v>64</v>
      </c>
      <c r="H25" s="43">
        <f t="shared" si="0"/>
        <v>3200</v>
      </c>
    </row>
    <row r="26" spans="1:9" ht="132.75" customHeight="1" x14ac:dyDescent="0.3">
      <c r="A26" s="42">
        <v>20</v>
      </c>
      <c r="B26" s="30">
        <v>33621100</v>
      </c>
      <c r="C26" s="29" t="s">
        <v>33</v>
      </c>
      <c r="D26" s="34" t="s">
        <v>216</v>
      </c>
      <c r="E26" s="24" t="s">
        <v>6</v>
      </c>
      <c r="F26" s="24">
        <v>2040</v>
      </c>
      <c r="G26" s="26">
        <v>1900</v>
      </c>
      <c r="H26" s="43">
        <f t="shared" si="0"/>
        <v>3876000</v>
      </c>
      <c r="I26" s="12"/>
    </row>
    <row r="27" spans="1:9" ht="132.75" customHeight="1" x14ac:dyDescent="0.3">
      <c r="A27" s="42">
        <v>21</v>
      </c>
      <c r="B27" s="30">
        <v>33691186</v>
      </c>
      <c r="C27" s="29" t="s">
        <v>34</v>
      </c>
      <c r="D27" s="34" t="s">
        <v>217</v>
      </c>
      <c r="E27" s="14" t="s">
        <v>6</v>
      </c>
      <c r="F27" s="24">
        <v>6050</v>
      </c>
      <c r="G27" s="26">
        <v>50</v>
      </c>
      <c r="H27" s="43">
        <f t="shared" si="0"/>
        <v>302500</v>
      </c>
      <c r="I27" s="12"/>
    </row>
    <row r="28" spans="1:9" ht="132.75" customHeight="1" x14ac:dyDescent="0.3">
      <c r="A28" s="42">
        <v>22</v>
      </c>
      <c r="B28" s="30">
        <v>33671135</v>
      </c>
      <c r="C28" s="29" t="s">
        <v>35</v>
      </c>
      <c r="D28" s="34" t="s">
        <v>218</v>
      </c>
      <c r="E28" s="24" t="s">
        <v>6</v>
      </c>
      <c r="F28" s="24">
        <v>350</v>
      </c>
      <c r="G28" s="26">
        <v>105</v>
      </c>
      <c r="H28" s="43">
        <f t="shared" si="0"/>
        <v>36750</v>
      </c>
      <c r="I28" s="12"/>
    </row>
    <row r="29" spans="1:9" ht="132.75" customHeight="1" x14ac:dyDescent="0.3">
      <c r="A29" s="42">
        <v>23</v>
      </c>
      <c r="B29" s="30">
        <v>33611420</v>
      </c>
      <c r="C29" s="31" t="s">
        <v>36</v>
      </c>
      <c r="D29" s="34" t="s">
        <v>219</v>
      </c>
      <c r="E29" s="24" t="s">
        <v>6</v>
      </c>
      <c r="F29" s="24">
        <v>70</v>
      </c>
      <c r="G29" s="26">
        <v>160</v>
      </c>
      <c r="H29" s="43">
        <f t="shared" si="0"/>
        <v>11200</v>
      </c>
    </row>
    <row r="30" spans="1:9" ht="185.25" customHeight="1" x14ac:dyDescent="0.3">
      <c r="A30" s="42">
        <v>24</v>
      </c>
      <c r="B30" s="30">
        <v>33631430</v>
      </c>
      <c r="C30" s="29" t="s">
        <v>221</v>
      </c>
      <c r="D30" s="34" t="s">
        <v>220</v>
      </c>
      <c r="E30" s="14" t="s">
        <v>6</v>
      </c>
      <c r="F30" s="24">
        <v>4070</v>
      </c>
      <c r="G30" s="26">
        <v>750</v>
      </c>
      <c r="H30" s="43">
        <f t="shared" si="0"/>
        <v>3052500</v>
      </c>
    </row>
    <row r="31" spans="1:9" ht="132.75" customHeight="1" x14ac:dyDescent="0.3">
      <c r="A31" s="42">
        <v>25</v>
      </c>
      <c r="B31" s="30">
        <v>33621400</v>
      </c>
      <c r="C31" s="29" t="s">
        <v>37</v>
      </c>
      <c r="D31" s="34" t="s">
        <v>222</v>
      </c>
      <c r="E31" s="24" t="s">
        <v>6</v>
      </c>
      <c r="F31" s="24">
        <f>20+10+100+20+5+5</f>
        <v>160</v>
      </c>
      <c r="G31" s="26">
        <v>950</v>
      </c>
      <c r="H31" s="43">
        <f t="shared" si="0"/>
        <v>152000</v>
      </c>
    </row>
    <row r="32" spans="1:9" ht="132.75" customHeight="1" x14ac:dyDescent="0.3">
      <c r="A32" s="42">
        <v>26</v>
      </c>
      <c r="B32" s="30">
        <v>33621420</v>
      </c>
      <c r="C32" s="29" t="s">
        <v>38</v>
      </c>
      <c r="D32" s="34" t="s">
        <v>223</v>
      </c>
      <c r="E32" s="14" t="s">
        <v>6</v>
      </c>
      <c r="F32" s="24">
        <v>3860</v>
      </c>
      <c r="G32" s="26">
        <v>87</v>
      </c>
      <c r="H32" s="43">
        <f t="shared" si="0"/>
        <v>335820</v>
      </c>
      <c r="I32" s="12"/>
    </row>
    <row r="33" spans="1:9" ht="132.75" customHeight="1" x14ac:dyDescent="0.3">
      <c r="A33" s="42">
        <v>27</v>
      </c>
      <c r="B33" s="30">
        <v>33621420</v>
      </c>
      <c r="C33" s="29" t="s">
        <v>39</v>
      </c>
      <c r="D33" s="34" t="s">
        <v>224</v>
      </c>
      <c r="E33" s="14" t="s">
        <v>6</v>
      </c>
      <c r="F33" s="24">
        <v>2200</v>
      </c>
      <c r="G33" s="26">
        <v>69</v>
      </c>
      <c r="H33" s="43">
        <f t="shared" si="0"/>
        <v>151800</v>
      </c>
      <c r="I33" s="12"/>
    </row>
    <row r="34" spans="1:9" ht="132.75" customHeight="1" x14ac:dyDescent="0.3">
      <c r="A34" s="42">
        <v>28</v>
      </c>
      <c r="B34" s="30">
        <v>33621750</v>
      </c>
      <c r="C34" s="29" t="s">
        <v>40</v>
      </c>
      <c r="D34" s="38" t="s">
        <v>225</v>
      </c>
      <c r="E34" s="24" t="s">
        <v>6</v>
      </c>
      <c r="F34" s="24">
        <v>1160</v>
      </c>
      <c r="G34" s="26">
        <v>24</v>
      </c>
      <c r="H34" s="43">
        <f t="shared" si="0"/>
        <v>27840</v>
      </c>
      <c r="I34" s="16"/>
    </row>
    <row r="35" spans="1:9" ht="132.75" customHeight="1" x14ac:dyDescent="0.3">
      <c r="A35" s="42">
        <v>29</v>
      </c>
      <c r="B35" s="30">
        <v>33621750</v>
      </c>
      <c r="C35" s="29" t="s">
        <v>41</v>
      </c>
      <c r="D35" s="38" t="s">
        <v>226</v>
      </c>
      <c r="E35" s="24" t="s">
        <v>6</v>
      </c>
      <c r="F35" s="24">
        <f>120</f>
        <v>120</v>
      </c>
      <c r="G35" s="26">
        <v>24</v>
      </c>
      <c r="H35" s="43">
        <f t="shared" si="0"/>
        <v>2880</v>
      </c>
      <c r="I35" s="16"/>
    </row>
    <row r="36" spans="1:9" ht="132.75" customHeight="1" x14ac:dyDescent="0.3">
      <c r="A36" s="42">
        <v>30</v>
      </c>
      <c r="B36" s="30">
        <v>33621160</v>
      </c>
      <c r="C36" s="29" t="s">
        <v>42</v>
      </c>
      <c r="D36" s="34" t="s">
        <v>227</v>
      </c>
      <c r="E36" s="24" t="s">
        <v>6</v>
      </c>
      <c r="F36" s="24">
        <v>10</v>
      </c>
      <c r="G36" s="26">
        <v>1250</v>
      </c>
      <c r="H36" s="43">
        <f t="shared" si="0"/>
        <v>12500</v>
      </c>
      <c r="I36" s="16"/>
    </row>
    <row r="37" spans="1:9" ht="132.75" customHeight="1" x14ac:dyDescent="0.3">
      <c r="A37" s="42">
        <v>31</v>
      </c>
      <c r="B37" s="30">
        <v>33621390</v>
      </c>
      <c r="C37" s="29" t="s">
        <v>43</v>
      </c>
      <c r="D37" s="34" t="s">
        <v>228</v>
      </c>
      <c r="E37" s="14" t="s">
        <v>6</v>
      </c>
      <c r="F37" s="24">
        <f>80+60+20</f>
        <v>160</v>
      </c>
      <c r="G37" s="26">
        <v>250</v>
      </c>
      <c r="H37" s="43">
        <f t="shared" si="0"/>
        <v>40000</v>
      </c>
      <c r="I37" s="16"/>
    </row>
    <row r="38" spans="1:9" ht="132.75" customHeight="1" x14ac:dyDescent="0.3">
      <c r="A38" s="42">
        <v>32</v>
      </c>
      <c r="B38" s="30">
        <v>33611240</v>
      </c>
      <c r="C38" s="29" t="s">
        <v>44</v>
      </c>
      <c r="D38" s="34" t="s">
        <v>229</v>
      </c>
      <c r="E38" s="14" t="s">
        <v>6</v>
      </c>
      <c r="F38" s="24">
        <f>80+4000+100</f>
        <v>4180</v>
      </c>
      <c r="G38" s="26">
        <v>6</v>
      </c>
      <c r="H38" s="43">
        <f t="shared" si="0"/>
        <v>25080</v>
      </c>
      <c r="I38" s="16"/>
    </row>
    <row r="39" spans="1:9" ht="132.75" customHeight="1" x14ac:dyDescent="0.3">
      <c r="A39" s="42">
        <v>33</v>
      </c>
      <c r="B39" s="30">
        <v>33611472</v>
      </c>
      <c r="C39" s="29" t="s">
        <v>45</v>
      </c>
      <c r="D39" s="34" t="s">
        <v>230</v>
      </c>
      <c r="E39" s="14" t="s">
        <v>6</v>
      </c>
      <c r="F39" s="24">
        <v>150</v>
      </c>
      <c r="G39" s="26">
        <v>160</v>
      </c>
      <c r="H39" s="43">
        <f t="shared" si="0"/>
        <v>24000</v>
      </c>
      <c r="I39" s="16"/>
    </row>
    <row r="40" spans="1:9" ht="132.75" customHeight="1" x14ac:dyDescent="0.3">
      <c r="A40" s="42">
        <v>34</v>
      </c>
      <c r="B40" s="30">
        <v>33691176</v>
      </c>
      <c r="C40" s="29" t="s">
        <v>46</v>
      </c>
      <c r="D40" s="34" t="s">
        <v>231</v>
      </c>
      <c r="E40" s="14" t="s">
        <v>6</v>
      </c>
      <c r="F40" s="24">
        <v>100</v>
      </c>
      <c r="G40" s="26">
        <v>170</v>
      </c>
      <c r="H40" s="43">
        <f t="shared" si="0"/>
        <v>17000</v>
      </c>
      <c r="I40" s="15"/>
    </row>
    <row r="41" spans="1:9" ht="132.75" customHeight="1" x14ac:dyDescent="0.3">
      <c r="A41" s="42">
        <v>35</v>
      </c>
      <c r="B41" s="30">
        <v>33621783</v>
      </c>
      <c r="C41" s="29" t="s">
        <v>47</v>
      </c>
      <c r="D41" s="50" t="s">
        <v>232</v>
      </c>
      <c r="E41" s="24" t="s">
        <v>6</v>
      </c>
      <c r="F41" s="24">
        <f>10+30</f>
        <v>40</v>
      </c>
      <c r="G41" s="26">
        <v>3100</v>
      </c>
      <c r="H41" s="43">
        <f t="shared" si="0"/>
        <v>124000</v>
      </c>
      <c r="I41" s="15"/>
    </row>
    <row r="42" spans="1:9" ht="148.5" customHeight="1" x14ac:dyDescent="0.3">
      <c r="A42" s="42">
        <v>36</v>
      </c>
      <c r="B42" s="30">
        <v>33621783</v>
      </c>
      <c r="C42" s="29" t="s">
        <v>48</v>
      </c>
      <c r="D42" s="50" t="s">
        <v>233</v>
      </c>
      <c r="E42" s="14" t="s">
        <v>6</v>
      </c>
      <c r="F42" s="24">
        <v>30</v>
      </c>
      <c r="G42" s="26">
        <v>3100</v>
      </c>
      <c r="H42" s="43">
        <f t="shared" si="0"/>
        <v>93000</v>
      </c>
      <c r="I42" s="15"/>
    </row>
    <row r="43" spans="1:9" ht="132.75" customHeight="1" x14ac:dyDescent="0.3">
      <c r="A43" s="42">
        <v>37</v>
      </c>
      <c r="B43" s="30">
        <v>33621290</v>
      </c>
      <c r="C43" s="29" t="s">
        <v>49</v>
      </c>
      <c r="D43" s="34" t="s">
        <v>234</v>
      </c>
      <c r="E43" s="24" t="s">
        <v>6</v>
      </c>
      <c r="F43" s="24">
        <f>60+60+150+60+5</f>
        <v>335</v>
      </c>
      <c r="G43" s="26">
        <v>220</v>
      </c>
      <c r="H43" s="43">
        <f t="shared" si="0"/>
        <v>73700</v>
      </c>
      <c r="I43" s="16"/>
    </row>
    <row r="44" spans="1:9" ht="132.75" customHeight="1" x14ac:dyDescent="0.3">
      <c r="A44" s="42">
        <v>38</v>
      </c>
      <c r="B44" s="30">
        <v>33691176</v>
      </c>
      <c r="C44" s="29" t="s">
        <v>50</v>
      </c>
      <c r="D44" s="34" t="s">
        <v>235</v>
      </c>
      <c r="E44" s="24" t="s">
        <v>6</v>
      </c>
      <c r="F44" s="24">
        <v>200</v>
      </c>
      <c r="G44" s="26">
        <v>700</v>
      </c>
      <c r="H44" s="43">
        <f t="shared" si="0"/>
        <v>140000</v>
      </c>
      <c r="I44" s="16"/>
    </row>
    <row r="45" spans="1:9" ht="132.75" customHeight="1" x14ac:dyDescent="0.3">
      <c r="A45" s="42">
        <v>39</v>
      </c>
      <c r="B45" s="30">
        <v>33691176</v>
      </c>
      <c r="C45" s="29" t="s">
        <v>51</v>
      </c>
      <c r="D45" s="34" t="s">
        <v>236</v>
      </c>
      <c r="E45" s="24" t="s">
        <v>6</v>
      </c>
      <c r="F45" s="24">
        <f>10+20+5</f>
        <v>35</v>
      </c>
      <c r="G45" s="26">
        <v>250</v>
      </c>
      <c r="H45" s="43">
        <f t="shared" si="0"/>
        <v>8750</v>
      </c>
      <c r="I45" s="15"/>
    </row>
    <row r="46" spans="1:9" ht="132.75" customHeight="1" x14ac:dyDescent="0.3">
      <c r="A46" s="42">
        <v>40</v>
      </c>
      <c r="B46" s="30">
        <v>33631310</v>
      </c>
      <c r="C46" s="29" t="s">
        <v>52</v>
      </c>
      <c r="D46" s="34" t="s">
        <v>237</v>
      </c>
      <c r="E46" s="14" t="s">
        <v>6</v>
      </c>
      <c r="F46" s="24">
        <v>170</v>
      </c>
      <c r="G46" s="26">
        <v>140</v>
      </c>
      <c r="H46" s="43">
        <f t="shared" si="0"/>
        <v>23800</v>
      </c>
    </row>
    <row r="47" spans="1:9" ht="132.75" customHeight="1" x14ac:dyDescent="0.3">
      <c r="A47" s="42">
        <v>41</v>
      </c>
      <c r="B47" s="30">
        <v>33631310</v>
      </c>
      <c r="C47" s="29" t="s">
        <v>53</v>
      </c>
      <c r="D47" s="34" t="s">
        <v>238</v>
      </c>
      <c r="E47" s="14" t="s">
        <v>6</v>
      </c>
      <c r="F47" s="24">
        <v>70</v>
      </c>
      <c r="G47" s="26">
        <v>161</v>
      </c>
      <c r="H47" s="43">
        <f t="shared" si="0"/>
        <v>11270</v>
      </c>
    </row>
    <row r="48" spans="1:9" ht="132.75" customHeight="1" x14ac:dyDescent="0.3">
      <c r="A48" s="42">
        <v>42</v>
      </c>
      <c r="B48" s="30">
        <v>33631310</v>
      </c>
      <c r="C48" s="29" t="s">
        <v>54</v>
      </c>
      <c r="D48" s="34" t="s">
        <v>239</v>
      </c>
      <c r="E48" s="14" t="s">
        <v>6</v>
      </c>
      <c r="F48" s="24">
        <v>50</v>
      </c>
      <c r="G48" s="26">
        <v>110</v>
      </c>
      <c r="H48" s="43">
        <f t="shared" si="0"/>
        <v>5500</v>
      </c>
    </row>
    <row r="49" spans="1:9" ht="132.75" customHeight="1" x14ac:dyDescent="0.3">
      <c r="A49" s="42">
        <v>43</v>
      </c>
      <c r="B49" s="30">
        <v>33631310</v>
      </c>
      <c r="C49" s="29" t="s">
        <v>55</v>
      </c>
      <c r="D49" s="34" t="s">
        <v>240</v>
      </c>
      <c r="E49" s="14" t="s">
        <v>6</v>
      </c>
      <c r="F49" s="24">
        <v>1650</v>
      </c>
      <c r="G49" s="26">
        <v>130</v>
      </c>
      <c r="H49" s="43">
        <f t="shared" si="0"/>
        <v>214500</v>
      </c>
    </row>
    <row r="50" spans="1:9" ht="132.75" customHeight="1" x14ac:dyDescent="0.3">
      <c r="A50" s="42">
        <v>44</v>
      </c>
      <c r="B50" s="30">
        <v>33631310</v>
      </c>
      <c r="C50" s="29" t="s">
        <v>56</v>
      </c>
      <c r="D50" s="34" t="s">
        <v>242</v>
      </c>
      <c r="E50" s="14" t="s">
        <v>6</v>
      </c>
      <c r="F50" s="24">
        <v>5100</v>
      </c>
      <c r="G50" s="26">
        <v>120</v>
      </c>
      <c r="H50" s="43">
        <f t="shared" si="0"/>
        <v>612000</v>
      </c>
    </row>
    <row r="51" spans="1:9" ht="132.75" customHeight="1" x14ac:dyDescent="0.3">
      <c r="A51" s="42">
        <v>45</v>
      </c>
      <c r="B51" s="30">
        <v>33631310</v>
      </c>
      <c r="C51" s="29" t="s">
        <v>57</v>
      </c>
      <c r="D51" s="34" t="s">
        <v>241</v>
      </c>
      <c r="E51" s="14" t="s">
        <v>6</v>
      </c>
      <c r="F51" s="24">
        <v>100</v>
      </c>
      <c r="G51" s="26">
        <v>650</v>
      </c>
      <c r="H51" s="43">
        <f t="shared" si="0"/>
        <v>65000</v>
      </c>
    </row>
    <row r="52" spans="1:9" ht="132.75" customHeight="1" x14ac:dyDescent="0.3">
      <c r="A52" s="42">
        <v>46</v>
      </c>
      <c r="B52" s="30">
        <v>33611310</v>
      </c>
      <c r="C52" s="29" t="s">
        <v>58</v>
      </c>
      <c r="D52" s="34" t="s">
        <v>243</v>
      </c>
      <c r="E52" s="14" t="s">
        <v>6</v>
      </c>
      <c r="F52" s="24">
        <v>13</v>
      </c>
      <c r="G52" s="26">
        <v>7000</v>
      </c>
      <c r="H52" s="43">
        <f t="shared" si="0"/>
        <v>91000</v>
      </c>
    </row>
    <row r="53" spans="1:9" ht="132.75" customHeight="1" x14ac:dyDescent="0.3">
      <c r="A53" s="42">
        <v>47</v>
      </c>
      <c r="B53" s="30">
        <v>33611310</v>
      </c>
      <c r="C53" s="29" t="s">
        <v>59</v>
      </c>
      <c r="D53" s="34" t="s">
        <v>244</v>
      </c>
      <c r="E53" s="14" t="s">
        <v>6</v>
      </c>
      <c r="F53" s="24">
        <v>10</v>
      </c>
      <c r="G53" s="26">
        <v>7000</v>
      </c>
      <c r="H53" s="43">
        <f t="shared" si="0"/>
        <v>70000</v>
      </c>
    </row>
    <row r="54" spans="1:9" ht="132.75" customHeight="1" x14ac:dyDescent="0.3">
      <c r="A54" s="42">
        <v>48</v>
      </c>
      <c r="B54" s="30">
        <v>33691135</v>
      </c>
      <c r="C54" s="29" t="s">
        <v>60</v>
      </c>
      <c r="D54" s="34" t="s">
        <v>245</v>
      </c>
      <c r="E54" s="24" t="s">
        <v>6</v>
      </c>
      <c r="F54" s="24">
        <f>30+100</f>
        <v>130</v>
      </c>
      <c r="G54" s="26">
        <v>1470</v>
      </c>
      <c r="H54" s="43">
        <f t="shared" si="0"/>
        <v>191100</v>
      </c>
    </row>
    <row r="55" spans="1:9" ht="132.75" customHeight="1" x14ac:dyDescent="0.3">
      <c r="A55" s="42">
        <v>49</v>
      </c>
      <c r="B55" s="30" t="s">
        <v>61</v>
      </c>
      <c r="C55" s="29" t="s">
        <v>62</v>
      </c>
      <c r="D55" s="34" t="s">
        <v>246</v>
      </c>
      <c r="E55" s="24" t="s">
        <v>6</v>
      </c>
      <c r="F55" s="24">
        <f>30+10</f>
        <v>40</v>
      </c>
      <c r="G55" s="14">
        <v>950</v>
      </c>
      <c r="H55" s="43">
        <f t="shared" si="0"/>
        <v>38000</v>
      </c>
    </row>
    <row r="56" spans="1:9" ht="132.75" customHeight="1" x14ac:dyDescent="0.3">
      <c r="A56" s="42">
        <v>50</v>
      </c>
      <c r="B56" s="30">
        <v>33691500</v>
      </c>
      <c r="C56" s="29" t="s">
        <v>63</v>
      </c>
      <c r="D56" s="34" t="s">
        <v>247</v>
      </c>
      <c r="E56" s="24" t="s">
        <v>6</v>
      </c>
      <c r="F56" s="14">
        <f>30+300+300+50+100</f>
        <v>780</v>
      </c>
      <c r="G56" s="14">
        <v>3000</v>
      </c>
      <c r="H56" s="43">
        <f t="shared" si="0"/>
        <v>2340000</v>
      </c>
    </row>
    <row r="57" spans="1:9" ht="132.75" customHeight="1" x14ac:dyDescent="0.3">
      <c r="A57" s="42">
        <v>51</v>
      </c>
      <c r="B57" s="30">
        <v>33631370</v>
      </c>
      <c r="C57" s="29" t="s">
        <v>64</v>
      </c>
      <c r="D57" s="34" t="s">
        <v>248</v>
      </c>
      <c r="E57" s="24" t="s">
        <v>6</v>
      </c>
      <c r="F57" s="24">
        <v>50</v>
      </c>
      <c r="G57" s="26">
        <v>1920</v>
      </c>
      <c r="H57" s="43">
        <f t="shared" si="0"/>
        <v>96000</v>
      </c>
    </row>
    <row r="58" spans="1:9" ht="132.75" customHeight="1" x14ac:dyDescent="0.3">
      <c r="A58" s="42">
        <v>52</v>
      </c>
      <c r="B58" s="30">
        <v>33661115</v>
      </c>
      <c r="C58" s="29" t="s">
        <v>65</v>
      </c>
      <c r="D58" s="34" t="s">
        <v>249</v>
      </c>
      <c r="E58" s="14" t="s">
        <v>6</v>
      </c>
      <c r="F58" s="24">
        <v>400</v>
      </c>
      <c r="G58" s="26">
        <v>390</v>
      </c>
      <c r="H58" s="43">
        <f t="shared" si="0"/>
        <v>156000</v>
      </c>
    </row>
    <row r="59" spans="1:9" ht="132.75" customHeight="1" x14ac:dyDescent="0.3">
      <c r="A59" s="42">
        <v>53</v>
      </c>
      <c r="B59" s="30">
        <v>33661112</v>
      </c>
      <c r="C59" s="29" t="s">
        <v>66</v>
      </c>
      <c r="D59" s="36" t="s">
        <v>250</v>
      </c>
      <c r="E59" s="14" t="s">
        <v>6</v>
      </c>
      <c r="F59" s="24">
        <v>1500</v>
      </c>
      <c r="G59" s="26">
        <v>430</v>
      </c>
      <c r="H59" s="43">
        <f t="shared" si="0"/>
        <v>645000</v>
      </c>
      <c r="I59" s="18"/>
    </row>
    <row r="60" spans="1:9" ht="132.75" customHeight="1" x14ac:dyDescent="0.3">
      <c r="A60" s="42">
        <v>54</v>
      </c>
      <c r="B60" s="30">
        <v>33661110</v>
      </c>
      <c r="C60" s="29" t="s">
        <v>67</v>
      </c>
      <c r="D60" s="34" t="s">
        <v>251</v>
      </c>
      <c r="E60" s="24" t="s">
        <v>6</v>
      </c>
      <c r="F60" s="24">
        <v>40</v>
      </c>
      <c r="G60" s="26">
        <v>33000</v>
      </c>
      <c r="H60" s="43">
        <f t="shared" si="0"/>
        <v>1320000</v>
      </c>
      <c r="I60" s="16"/>
    </row>
    <row r="61" spans="1:9" ht="132.75" customHeight="1" x14ac:dyDescent="0.3">
      <c r="A61" s="42">
        <v>55</v>
      </c>
      <c r="B61" s="30">
        <v>33631360</v>
      </c>
      <c r="C61" s="29" t="s">
        <v>68</v>
      </c>
      <c r="D61" s="34" t="s">
        <v>252</v>
      </c>
      <c r="E61" s="24" t="s">
        <v>6</v>
      </c>
      <c r="F61" s="24">
        <v>10</v>
      </c>
      <c r="G61" s="26">
        <v>1200</v>
      </c>
      <c r="H61" s="43">
        <f t="shared" si="0"/>
        <v>12000</v>
      </c>
      <c r="I61" s="15"/>
    </row>
    <row r="62" spans="1:9" ht="132.75" customHeight="1" x14ac:dyDescent="0.3">
      <c r="A62" s="42">
        <v>56</v>
      </c>
      <c r="B62" s="30">
        <v>33661114</v>
      </c>
      <c r="C62" s="29" t="s">
        <v>69</v>
      </c>
      <c r="D62" s="34" t="s">
        <v>253</v>
      </c>
      <c r="E62" s="24" t="s">
        <v>6</v>
      </c>
      <c r="F62" s="24">
        <v>1500</v>
      </c>
      <c r="G62" s="26">
        <v>450</v>
      </c>
      <c r="H62" s="43">
        <f t="shared" si="0"/>
        <v>675000</v>
      </c>
      <c r="I62" s="15"/>
    </row>
    <row r="63" spans="1:9" ht="132.75" customHeight="1" x14ac:dyDescent="0.3">
      <c r="A63" s="42">
        <v>57</v>
      </c>
      <c r="B63" s="30">
        <v>33661181</v>
      </c>
      <c r="C63" s="29" t="s">
        <v>70</v>
      </c>
      <c r="D63" s="34" t="s">
        <v>254</v>
      </c>
      <c r="E63" s="24" t="s">
        <v>6</v>
      </c>
      <c r="F63" s="24">
        <v>40</v>
      </c>
      <c r="G63" s="26">
        <v>53200</v>
      </c>
      <c r="H63" s="43">
        <f t="shared" si="0"/>
        <v>2128000</v>
      </c>
    </row>
    <row r="64" spans="1:9" ht="132.75" customHeight="1" x14ac:dyDescent="0.3">
      <c r="A64" s="42">
        <v>58</v>
      </c>
      <c r="B64" s="30">
        <v>33651116</v>
      </c>
      <c r="C64" s="29" t="s">
        <v>71</v>
      </c>
      <c r="D64" s="36" t="s">
        <v>256</v>
      </c>
      <c r="E64" s="25" t="s">
        <v>6</v>
      </c>
      <c r="F64" s="25">
        <v>900</v>
      </c>
      <c r="G64" s="27">
        <v>1100</v>
      </c>
      <c r="H64" s="43">
        <f t="shared" ref="H64:H191" si="1">F64*G64</f>
        <v>990000</v>
      </c>
      <c r="I64" s="18"/>
    </row>
    <row r="65" spans="1:9" ht="132.75" customHeight="1" x14ac:dyDescent="0.3">
      <c r="A65" s="42">
        <v>59</v>
      </c>
      <c r="B65" s="30">
        <v>33651118</v>
      </c>
      <c r="C65" s="29" t="s">
        <v>72</v>
      </c>
      <c r="D65" s="34" t="s">
        <v>255</v>
      </c>
      <c r="E65" s="25" t="s">
        <v>6</v>
      </c>
      <c r="F65" s="25">
        <v>7650</v>
      </c>
      <c r="G65" s="27">
        <v>300</v>
      </c>
      <c r="H65" s="43">
        <f t="shared" si="1"/>
        <v>2295000</v>
      </c>
      <c r="I65" s="18"/>
    </row>
    <row r="66" spans="1:9" ht="132.75" customHeight="1" x14ac:dyDescent="0.3">
      <c r="A66" s="42">
        <v>60</v>
      </c>
      <c r="B66" s="30">
        <v>33621390</v>
      </c>
      <c r="C66" s="29" t="s">
        <v>73</v>
      </c>
      <c r="D66" s="34" t="s">
        <v>257</v>
      </c>
      <c r="E66" s="24" t="s">
        <v>6</v>
      </c>
      <c r="F66" s="24">
        <v>10</v>
      </c>
      <c r="G66" s="26">
        <v>87</v>
      </c>
      <c r="H66" s="43">
        <f t="shared" si="1"/>
        <v>870</v>
      </c>
      <c r="I66" s="18"/>
    </row>
    <row r="67" spans="1:9" ht="132.75" customHeight="1" x14ac:dyDescent="0.3">
      <c r="A67" s="42">
        <v>61</v>
      </c>
      <c r="B67" s="30">
        <v>33611140</v>
      </c>
      <c r="C67" s="29" t="s">
        <v>74</v>
      </c>
      <c r="D67" s="39" t="s">
        <v>258</v>
      </c>
      <c r="E67" s="24" t="s">
        <v>6</v>
      </c>
      <c r="F67" s="24">
        <v>630</v>
      </c>
      <c r="G67" s="26">
        <v>697</v>
      </c>
      <c r="H67" s="43">
        <f t="shared" si="1"/>
        <v>439110</v>
      </c>
      <c r="I67" s="12"/>
    </row>
    <row r="68" spans="1:9" ht="132.75" customHeight="1" x14ac:dyDescent="0.3">
      <c r="A68" s="42">
        <v>62</v>
      </c>
      <c r="B68" s="30">
        <v>33691236</v>
      </c>
      <c r="C68" s="29" t="s">
        <v>192</v>
      </c>
      <c r="D68" s="34" t="s">
        <v>259</v>
      </c>
      <c r="E68" s="14" t="s">
        <v>6</v>
      </c>
      <c r="F68" s="24">
        <v>510</v>
      </c>
      <c r="G68" s="26">
        <v>300</v>
      </c>
      <c r="H68" s="43">
        <f t="shared" si="1"/>
        <v>153000</v>
      </c>
      <c r="I68" s="16"/>
    </row>
    <row r="69" spans="1:9" ht="132.75" customHeight="1" x14ac:dyDescent="0.3">
      <c r="A69" s="42">
        <v>63</v>
      </c>
      <c r="B69" s="30">
        <v>33691236</v>
      </c>
      <c r="C69" s="29" t="s">
        <v>75</v>
      </c>
      <c r="D69" s="34" t="s">
        <v>260</v>
      </c>
      <c r="E69" s="14" t="s">
        <v>6</v>
      </c>
      <c r="F69" s="24">
        <v>200</v>
      </c>
      <c r="G69" s="26">
        <v>60</v>
      </c>
      <c r="H69" s="43">
        <f t="shared" si="1"/>
        <v>12000</v>
      </c>
      <c r="I69" s="16"/>
    </row>
    <row r="70" spans="1:9" ht="132.75" customHeight="1" x14ac:dyDescent="0.3">
      <c r="A70" s="42">
        <v>64</v>
      </c>
      <c r="B70" s="30">
        <v>33691814</v>
      </c>
      <c r="C70" s="29" t="s">
        <v>76</v>
      </c>
      <c r="D70" s="36" t="s">
        <v>261</v>
      </c>
      <c r="E70" s="14" t="s">
        <v>6</v>
      </c>
      <c r="F70" s="24">
        <v>5</v>
      </c>
      <c r="G70" s="26">
        <v>4600</v>
      </c>
      <c r="H70" s="43">
        <f t="shared" si="1"/>
        <v>23000</v>
      </c>
      <c r="I70" s="16"/>
    </row>
    <row r="71" spans="1:9" ht="132.75" customHeight="1" x14ac:dyDescent="0.3">
      <c r="A71" s="42">
        <v>65</v>
      </c>
      <c r="B71" s="30">
        <v>33691112</v>
      </c>
      <c r="C71" s="29" t="s">
        <v>82</v>
      </c>
      <c r="D71" s="40" t="s">
        <v>266</v>
      </c>
      <c r="E71" s="14" t="s">
        <v>6</v>
      </c>
      <c r="F71" s="24">
        <v>1200</v>
      </c>
      <c r="G71" s="26">
        <v>500</v>
      </c>
      <c r="H71" s="43">
        <f>F71*G71</f>
        <v>600000</v>
      </c>
      <c r="I71" s="16"/>
    </row>
    <row r="72" spans="1:9" s="44" customFormat="1" ht="132.75" customHeight="1" x14ac:dyDescent="0.3">
      <c r="A72" s="42">
        <v>66</v>
      </c>
      <c r="B72" s="30">
        <v>33691112</v>
      </c>
      <c r="C72" s="29" t="s">
        <v>268</v>
      </c>
      <c r="D72" s="41" t="s">
        <v>267</v>
      </c>
      <c r="E72" s="14" t="s">
        <v>6</v>
      </c>
      <c r="F72" s="24">
        <v>700</v>
      </c>
      <c r="G72" s="26">
        <v>97</v>
      </c>
      <c r="H72" s="43">
        <f>F72*G72</f>
        <v>67900</v>
      </c>
      <c r="I72" s="33"/>
    </row>
    <row r="73" spans="1:9" ht="132.75" customHeight="1" x14ac:dyDescent="0.3">
      <c r="A73" s="42">
        <v>67</v>
      </c>
      <c r="B73" s="30">
        <v>33651141</v>
      </c>
      <c r="C73" s="29" t="s">
        <v>269</v>
      </c>
      <c r="D73" s="34" t="s">
        <v>270</v>
      </c>
      <c r="E73" s="24" t="s">
        <v>6</v>
      </c>
      <c r="F73" s="24">
        <v>200</v>
      </c>
      <c r="G73" s="26">
        <v>590</v>
      </c>
      <c r="H73" s="43">
        <f>F73*G73</f>
        <v>118000</v>
      </c>
      <c r="I73" s="16"/>
    </row>
    <row r="74" spans="1:9" ht="132.75" customHeight="1" x14ac:dyDescent="0.3">
      <c r="A74" s="42">
        <v>68</v>
      </c>
      <c r="B74" s="30">
        <v>33631310</v>
      </c>
      <c r="C74" s="29" t="s">
        <v>83</v>
      </c>
      <c r="D74" s="40" t="s">
        <v>271</v>
      </c>
      <c r="E74" s="14" t="s">
        <v>6</v>
      </c>
      <c r="F74" s="24">
        <v>1000</v>
      </c>
      <c r="G74" s="26">
        <v>560</v>
      </c>
      <c r="H74" s="43">
        <f>F74*G74</f>
        <v>560000</v>
      </c>
      <c r="I74" s="16"/>
    </row>
    <row r="75" spans="1:9" ht="132.75" customHeight="1" x14ac:dyDescent="0.3">
      <c r="A75" s="42">
        <v>69</v>
      </c>
      <c r="B75" s="30">
        <v>33611100</v>
      </c>
      <c r="C75" s="29" t="s">
        <v>84</v>
      </c>
      <c r="D75" s="34" t="s">
        <v>272</v>
      </c>
      <c r="E75" s="24" t="s">
        <v>6</v>
      </c>
      <c r="F75" s="24">
        <f>840+1000+3300+800+40+16000</f>
        <v>21980</v>
      </c>
      <c r="G75" s="26">
        <v>17</v>
      </c>
      <c r="H75" s="43">
        <f>F75*G75</f>
        <v>373660</v>
      </c>
      <c r="I75" s="11"/>
    </row>
    <row r="76" spans="1:9" ht="132.75" customHeight="1" x14ac:dyDescent="0.3">
      <c r="A76" s="42">
        <v>70</v>
      </c>
      <c r="B76" s="30">
        <v>33691223</v>
      </c>
      <c r="C76" s="29" t="s">
        <v>85</v>
      </c>
      <c r="D76" s="34" t="s">
        <v>273</v>
      </c>
      <c r="E76" s="24" t="s">
        <v>6</v>
      </c>
      <c r="F76" s="24">
        <f>1000+100+500+50</f>
        <v>1650</v>
      </c>
      <c r="G76" s="26">
        <v>280</v>
      </c>
      <c r="H76" s="43">
        <f>F76*G76</f>
        <v>462000</v>
      </c>
      <c r="I76" s="11"/>
    </row>
    <row r="77" spans="1:9" ht="132.75" customHeight="1" x14ac:dyDescent="0.3">
      <c r="A77" s="42">
        <v>71</v>
      </c>
      <c r="B77" s="30">
        <v>33691176</v>
      </c>
      <c r="C77" s="32" t="s">
        <v>274</v>
      </c>
      <c r="D77" s="36" t="s">
        <v>275</v>
      </c>
      <c r="E77" s="24" t="s">
        <v>6</v>
      </c>
      <c r="F77" s="24">
        <v>80</v>
      </c>
      <c r="G77" s="26">
        <v>220</v>
      </c>
      <c r="H77" s="43">
        <f>F77*G77</f>
        <v>17600</v>
      </c>
      <c r="I77" s="11"/>
    </row>
    <row r="78" spans="1:9" ht="132.75" customHeight="1" x14ac:dyDescent="0.3">
      <c r="A78" s="42">
        <v>72</v>
      </c>
      <c r="B78" s="30">
        <v>33621240</v>
      </c>
      <c r="C78" s="29" t="s">
        <v>86</v>
      </c>
      <c r="D78" s="34" t="s">
        <v>276</v>
      </c>
      <c r="E78" s="24" t="s">
        <v>6</v>
      </c>
      <c r="F78" s="24">
        <v>1080</v>
      </c>
      <c r="G78" s="26">
        <v>35</v>
      </c>
      <c r="H78" s="43">
        <f>F78*G78</f>
        <v>37800</v>
      </c>
      <c r="I78" s="11"/>
    </row>
    <row r="79" spans="1:9" ht="132.75" customHeight="1" x14ac:dyDescent="0.3">
      <c r="A79" s="42">
        <v>73</v>
      </c>
      <c r="B79" s="30">
        <v>33621240</v>
      </c>
      <c r="C79" s="29" t="s">
        <v>277</v>
      </c>
      <c r="D79" s="34" t="s">
        <v>276</v>
      </c>
      <c r="E79" s="24" t="s">
        <v>6</v>
      </c>
      <c r="F79" s="24">
        <v>500</v>
      </c>
      <c r="G79" s="26">
        <v>30</v>
      </c>
      <c r="H79" s="43">
        <f>F79*G79</f>
        <v>15000</v>
      </c>
      <c r="I79" s="11"/>
    </row>
    <row r="80" spans="1:9" ht="132.75" customHeight="1" x14ac:dyDescent="0.3">
      <c r="A80" s="42">
        <v>74</v>
      </c>
      <c r="B80" s="30">
        <v>33611120</v>
      </c>
      <c r="C80" s="32" t="s">
        <v>87</v>
      </c>
      <c r="D80" s="36" t="s">
        <v>278</v>
      </c>
      <c r="E80" s="24" t="s">
        <v>6</v>
      </c>
      <c r="F80" s="24">
        <v>1410</v>
      </c>
      <c r="G80" s="26">
        <v>1280</v>
      </c>
      <c r="H80" s="43">
        <f>F80*G80</f>
        <v>1804800</v>
      </c>
      <c r="I80" s="17"/>
    </row>
    <row r="81" spans="1:9" ht="132.75" customHeight="1" x14ac:dyDescent="0.3">
      <c r="A81" s="42">
        <v>75</v>
      </c>
      <c r="B81" s="30">
        <v>33611121</v>
      </c>
      <c r="C81" s="32" t="s">
        <v>88</v>
      </c>
      <c r="D81" s="36" t="s">
        <v>279</v>
      </c>
      <c r="E81" s="24" t="s">
        <v>6</v>
      </c>
      <c r="F81" s="24">
        <f>20</f>
        <v>20</v>
      </c>
      <c r="G81" s="26">
        <v>1400</v>
      </c>
      <c r="H81" s="43">
        <f>F81*G81</f>
        <v>28000</v>
      </c>
      <c r="I81" s="17"/>
    </row>
    <row r="82" spans="1:9" ht="132.75" customHeight="1" x14ac:dyDescent="0.3">
      <c r="A82" s="42">
        <v>76</v>
      </c>
      <c r="B82" s="30">
        <v>33691134</v>
      </c>
      <c r="C82" s="31" t="s">
        <v>89</v>
      </c>
      <c r="D82" s="34" t="s">
        <v>280</v>
      </c>
      <c r="E82" s="24" t="s">
        <v>6</v>
      </c>
      <c r="F82" s="24">
        <f>10+5</f>
        <v>15</v>
      </c>
      <c r="G82" s="26">
        <v>700</v>
      </c>
      <c r="H82" s="43">
        <f>F82*G82</f>
        <v>10500</v>
      </c>
      <c r="I82" s="17"/>
    </row>
    <row r="83" spans="1:9" ht="132.75" customHeight="1" x14ac:dyDescent="0.3">
      <c r="A83" s="42">
        <v>77</v>
      </c>
      <c r="B83" s="30">
        <v>33691209</v>
      </c>
      <c r="C83" s="29" t="s">
        <v>90</v>
      </c>
      <c r="D83" s="45" t="s">
        <v>282</v>
      </c>
      <c r="E83" s="24" t="s">
        <v>6</v>
      </c>
      <c r="F83" s="24">
        <v>100</v>
      </c>
      <c r="G83" s="26">
        <v>220</v>
      </c>
      <c r="H83" s="43">
        <f>F83*G83</f>
        <v>22000</v>
      </c>
      <c r="I83" s="17"/>
    </row>
    <row r="84" spans="1:9" ht="132.75" customHeight="1" x14ac:dyDescent="0.3">
      <c r="A84" s="42">
        <v>78</v>
      </c>
      <c r="B84" s="30">
        <v>33691209</v>
      </c>
      <c r="C84" s="29" t="s">
        <v>91</v>
      </c>
      <c r="D84" s="45" t="s">
        <v>281</v>
      </c>
      <c r="E84" s="24" t="s">
        <v>6</v>
      </c>
      <c r="F84" s="24">
        <v>3600</v>
      </c>
      <c r="G84" s="26">
        <v>210</v>
      </c>
      <c r="H84" s="43">
        <f>F84*G84</f>
        <v>756000</v>
      </c>
      <c r="I84" s="18"/>
    </row>
    <row r="85" spans="1:9" ht="132.75" customHeight="1" x14ac:dyDescent="0.3">
      <c r="A85" s="42">
        <v>79</v>
      </c>
      <c r="B85" s="30">
        <v>33661122</v>
      </c>
      <c r="C85" s="29" t="s">
        <v>92</v>
      </c>
      <c r="D85" s="36" t="s">
        <v>285</v>
      </c>
      <c r="E85" s="14" t="s">
        <v>6</v>
      </c>
      <c r="F85" s="24">
        <v>500</v>
      </c>
      <c r="G85" s="26">
        <v>12</v>
      </c>
      <c r="H85" s="43">
        <f>F85*G85</f>
        <v>6000</v>
      </c>
      <c r="I85" s="18"/>
    </row>
    <row r="86" spans="1:9" ht="132.75" customHeight="1" x14ac:dyDescent="0.3">
      <c r="A86" s="42">
        <v>80</v>
      </c>
      <c r="B86" s="30">
        <v>33661122</v>
      </c>
      <c r="C86" s="29" t="s">
        <v>93</v>
      </c>
      <c r="D86" s="36" t="s">
        <v>286</v>
      </c>
      <c r="E86" s="14" t="s">
        <v>6</v>
      </c>
      <c r="F86" s="24">
        <v>30</v>
      </c>
      <c r="G86" s="26">
        <v>700</v>
      </c>
      <c r="H86" s="43">
        <f>F86*G86</f>
        <v>21000</v>
      </c>
      <c r="I86" s="18"/>
    </row>
    <row r="87" spans="1:9" ht="132.75" customHeight="1" x14ac:dyDescent="0.3">
      <c r="A87" s="42">
        <v>81</v>
      </c>
      <c r="B87" s="30">
        <v>33661122</v>
      </c>
      <c r="C87" s="29" t="s">
        <v>288</v>
      </c>
      <c r="D87" s="37" t="s">
        <v>287</v>
      </c>
      <c r="E87" s="24" t="s">
        <v>6</v>
      </c>
      <c r="F87" s="24">
        <v>100</v>
      </c>
      <c r="G87" s="26">
        <v>2700</v>
      </c>
      <c r="H87" s="43">
        <f>F87*G87</f>
        <v>270000</v>
      </c>
      <c r="I87" s="18"/>
    </row>
    <row r="88" spans="1:9" ht="132.75" customHeight="1" x14ac:dyDescent="0.3">
      <c r="A88" s="42">
        <v>82</v>
      </c>
      <c r="B88" s="30">
        <v>33661122</v>
      </c>
      <c r="C88" s="29" t="s">
        <v>94</v>
      </c>
      <c r="D88" s="36" t="s">
        <v>283</v>
      </c>
      <c r="E88" s="24" t="s">
        <v>6</v>
      </c>
      <c r="F88" s="24">
        <f>50+300</f>
        <v>350</v>
      </c>
      <c r="G88" s="26">
        <v>62</v>
      </c>
      <c r="H88" s="43">
        <f>F88*G88</f>
        <v>21700</v>
      </c>
      <c r="I88" s="15"/>
    </row>
    <row r="89" spans="1:9" ht="132.75" customHeight="1" x14ac:dyDescent="0.3">
      <c r="A89" s="42">
        <v>83</v>
      </c>
      <c r="B89" s="14">
        <v>33661122</v>
      </c>
      <c r="C89" s="23" t="s">
        <v>95</v>
      </c>
      <c r="D89" s="36" t="s">
        <v>284</v>
      </c>
      <c r="E89" s="24" t="s">
        <v>6</v>
      </c>
      <c r="F89" s="24">
        <f>20+300</f>
        <v>320</v>
      </c>
      <c r="G89" s="26">
        <v>51</v>
      </c>
      <c r="H89" s="43">
        <f>F89*G89</f>
        <v>16320</v>
      </c>
      <c r="I89" s="15"/>
    </row>
    <row r="90" spans="1:9" ht="132.75" customHeight="1" x14ac:dyDescent="0.3">
      <c r="A90" s="42">
        <v>84</v>
      </c>
      <c r="B90" s="14">
        <v>33671116</v>
      </c>
      <c r="C90" s="23" t="s">
        <v>289</v>
      </c>
      <c r="D90" s="34" t="s">
        <v>290</v>
      </c>
      <c r="E90" s="24" t="s">
        <v>6</v>
      </c>
      <c r="F90" s="24">
        <v>30</v>
      </c>
      <c r="G90" s="26">
        <v>840</v>
      </c>
      <c r="H90" s="43">
        <f>F90*G90</f>
        <v>25200</v>
      </c>
      <c r="I90" s="15"/>
    </row>
    <row r="91" spans="1:9" ht="132.75" customHeight="1" x14ac:dyDescent="0.3">
      <c r="A91" s="42">
        <v>85</v>
      </c>
      <c r="B91" s="14">
        <v>33691176</v>
      </c>
      <c r="C91" s="23" t="s">
        <v>96</v>
      </c>
      <c r="D91" s="23" t="s">
        <v>291</v>
      </c>
      <c r="E91" s="24" t="s">
        <v>6</v>
      </c>
      <c r="F91" s="24">
        <v>3</v>
      </c>
      <c r="G91" s="26">
        <v>1100</v>
      </c>
      <c r="H91" s="43">
        <f>F91*G91</f>
        <v>3300</v>
      </c>
      <c r="I91" s="15"/>
    </row>
    <row r="92" spans="1:9" ht="132.75" customHeight="1" x14ac:dyDescent="0.3">
      <c r="A92" s="42">
        <v>86</v>
      </c>
      <c r="B92" s="14">
        <v>33691176</v>
      </c>
      <c r="C92" s="23" t="s">
        <v>97</v>
      </c>
      <c r="D92" s="49" t="s">
        <v>292</v>
      </c>
      <c r="E92" s="24" t="s">
        <v>6</v>
      </c>
      <c r="F92" s="24">
        <v>4400</v>
      </c>
      <c r="G92" s="26">
        <v>237</v>
      </c>
      <c r="H92" s="43">
        <f>F92*G92</f>
        <v>1042800</v>
      </c>
      <c r="I92" s="15"/>
    </row>
    <row r="93" spans="1:9" ht="132.75" customHeight="1" x14ac:dyDescent="0.3">
      <c r="A93" s="42">
        <v>87</v>
      </c>
      <c r="B93" s="14">
        <v>33671121</v>
      </c>
      <c r="C93" s="23" t="s">
        <v>293</v>
      </c>
      <c r="D93" s="49" t="s">
        <v>294</v>
      </c>
      <c r="E93" s="24" t="s">
        <v>6</v>
      </c>
      <c r="F93" s="24">
        <v>10</v>
      </c>
      <c r="G93" s="26">
        <v>400</v>
      </c>
      <c r="H93" s="43">
        <f>F93*G93</f>
        <v>4000</v>
      </c>
      <c r="I93" s="15"/>
    </row>
    <row r="94" spans="1:9" ht="132.75" customHeight="1" x14ac:dyDescent="0.3">
      <c r="A94" s="42">
        <v>88</v>
      </c>
      <c r="B94" s="14">
        <v>33631290</v>
      </c>
      <c r="C94" s="23" t="s">
        <v>98</v>
      </c>
      <c r="D94" s="34" t="s">
        <v>295</v>
      </c>
      <c r="E94" s="24" t="s">
        <v>6</v>
      </c>
      <c r="F94" s="24">
        <v>50</v>
      </c>
      <c r="G94" s="26">
        <v>9</v>
      </c>
      <c r="H94" s="43">
        <f>F94*G94</f>
        <v>450</v>
      </c>
      <c r="I94" s="15"/>
    </row>
    <row r="95" spans="1:9" ht="132.75" customHeight="1" x14ac:dyDescent="0.3">
      <c r="A95" s="42">
        <v>89</v>
      </c>
      <c r="B95" s="14">
        <v>33631290</v>
      </c>
      <c r="C95" s="23" t="s">
        <v>99</v>
      </c>
      <c r="D95" s="34" t="s">
        <v>296</v>
      </c>
      <c r="E95" s="14" t="s">
        <v>6</v>
      </c>
      <c r="F95" s="24">
        <f>300+1000+100+18000</f>
        <v>19400</v>
      </c>
      <c r="G95" s="26">
        <v>64</v>
      </c>
      <c r="H95" s="43">
        <f>F95*G95</f>
        <v>1241600</v>
      </c>
      <c r="I95" s="15"/>
    </row>
    <row r="96" spans="1:9" ht="132.75" customHeight="1" x14ac:dyDescent="0.3">
      <c r="A96" s="42">
        <v>90</v>
      </c>
      <c r="B96" s="14">
        <v>33631290</v>
      </c>
      <c r="C96" s="23" t="s">
        <v>100</v>
      </c>
      <c r="D96" s="34" t="s">
        <v>296</v>
      </c>
      <c r="E96" s="14" t="s">
        <v>6</v>
      </c>
      <c r="F96" s="24">
        <v>200</v>
      </c>
      <c r="G96" s="26">
        <v>70</v>
      </c>
      <c r="H96" s="43">
        <f>F96*G96</f>
        <v>14000</v>
      </c>
      <c r="I96" s="15"/>
    </row>
    <row r="97" spans="1:9" ht="132.75" customHeight="1" x14ac:dyDescent="0.3">
      <c r="A97" s="42">
        <v>91</v>
      </c>
      <c r="B97" s="14">
        <v>33631290</v>
      </c>
      <c r="C97" s="23" t="s">
        <v>101</v>
      </c>
      <c r="D97" s="34" t="s">
        <v>297</v>
      </c>
      <c r="E97" s="14" t="s">
        <v>6</v>
      </c>
      <c r="F97" s="24">
        <v>210</v>
      </c>
      <c r="G97" s="26">
        <v>1850</v>
      </c>
      <c r="H97" s="43">
        <f>F97*G97</f>
        <v>388500</v>
      </c>
      <c r="I97" s="15"/>
    </row>
    <row r="98" spans="1:9" ht="132.75" customHeight="1" x14ac:dyDescent="0.3">
      <c r="A98" s="42">
        <v>92</v>
      </c>
      <c r="B98" s="14">
        <v>33691176</v>
      </c>
      <c r="C98" s="23" t="s">
        <v>102</v>
      </c>
      <c r="D98" s="34" t="s">
        <v>298</v>
      </c>
      <c r="E98" s="14" t="s">
        <v>6</v>
      </c>
      <c r="F98" s="24">
        <v>10</v>
      </c>
      <c r="G98" s="26">
        <v>4800</v>
      </c>
      <c r="H98" s="43">
        <f>F98*G98</f>
        <v>48000</v>
      </c>
      <c r="I98" s="15"/>
    </row>
    <row r="99" spans="1:9" ht="132.75" customHeight="1" x14ac:dyDescent="0.3">
      <c r="A99" s="42">
        <v>93</v>
      </c>
      <c r="B99" s="14">
        <v>33661156</v>
      </c>
      <c r="C99" s="23" t="s">
        <v>103</v>
      </c>
      <c r="D99" s="34" t="s">
        <v>299</v>
      </c>
      <c r="E99" s="14" t="s">
        <v>6</v>
      </c>
      <c r="F99" s="24">
        <v>10</v>
      </c>
      <c r="G99" s="26">
        <v>500</v>
      </c>
      <c r="H99" s="43">
        <f>F99*G99</f>
        <v>5000</v>
      </c>
      <c r="I99" s="15"/>
    </row>
    <row r="100" spans="1:9" ht="132.75" customHeight="1" x14ac:dyDescent="0.3">
      <c r="A100" s="42">
        <v>94</v>
      </c>
      <c r="B100" s="14">
        <v>33631170</v>
      </c>
      <c r="C100" s="23" t="s">
        <v>104</v>
      </c>
      <c r="D100" s="34" t="s">
        <v>300</v>
      </c>
      <c r="E100" s="24" t="s">
        <v>6</v>
      </c>
      <c r="F100" s="24">
        <f>2+15+6</f>
        <v>23</v>
      </c>
      <c r="G100" s="26">
        <v>500</v>
      </c>
      <c r="H100" s="43">
        <f>F100*G100</f>
        <v>11500</v>
      </c>
      <c r="I100" s="15"/>
    </row>
    <row r="101" spans="1:9" ht="132.75" customHeight="1" x14ac:dyDescent="0.3">
      <c r="A101" s="42">
        <v>95</v>
      </c>
      <c r="B101" s="14">
        <v>33611390</v>
      </c>
      <c r="C101" s="23" t="s">
        <v>105</v>
      </c>
      <c r="D101" s="34" t="s">
        <v>301</v>
      </c>
      <c r="E101" s="24" t="s">
        <v>6</v>
      </c>
      <c r="F101" s="24">
        <f>30+200+50</f>
        <v>280</v>
      </c>
      <c r="G101" s="26">
        <v>32</v>
      </c>
      <c r="H101" s="43">
        <f>F101*G101</f>
        <v>8960</v>
      </c>
      <c r="I101" s="15"/>
    </row>
    <row r="102" spans="1:9" ht="132.75" customHeight="1" x14ac:dyDescent="0.3">
      <c r="A102" s="42">
        <v>96</v>
      </c>
      <c r="B102" s="14">
        <v>33621761</v>
      </c>
      <c r="C102" s="23" t="s">
        <v>106</v>
      </c>
      <c r="D102" s="34" t="s">
        <v>302</v>
      </c>
      <c r="E102" s="14" t="s">
        <v>6</v>
      </c>
      <c r="F102" s="24">
        <v>200</v>
      </c>
      <c r="G102" s="26">
        <v>21</v>
      </c>
      <c r="H102" s="43">
        <f>F102*G102</f>
        <v>4200</v>
      </c>
      <c r="I102" s="15"/>
    </row>
    <row r="103" spans="1:9" ht="132.75" customHeight="1" x14ac:dyDescent="0.3">
      <c r="A103" s="42">
        <v>97</v>
      </c>
      <c r="B103" s="14">
        <v>33691188</v>
      </c>
      <c r="C103" s="23" t="s">
        <v>107</v>
      </c>
      <c r="D103" s="35" t="s">
        <v>303</v>
      </c>
      <c r="E103" s="14" t="s">
        <v>6</v>
      </c>
      <c r="F103" s="24">
        <f>60+5000</f>
        <v>5060</v>
      </c>
      <c r="G103" s="26">
        <v>300</v>
      </c>
      <c r="H103" s="43">
        <f>F103*G103</f>
        <v>1518000</v>
      </c>
      <c r="I103" s="15"/>
    </row>
    <row r="104" spans="1:9" ht="132.75" customHeight="1" x14ac:dyDescent="0.3">
      <c r="A104" s="42">
        <v>98</v>
      </c>
      <c r="B104" s="14">
        <v>33621530</v>
      </c>
      <c r="C104" s="23" t="s">
        <v>108</v>
      </c>
      <c r="D104" s="36" t="s">
        <v>305</v>
      </c>
      <c r="E104" s="14" t="s">
        <v>6</v>
      </c>
      <c r="F104" s="24">
        <v>1710</v>
      </c>
      <c r="G104" s="26">
        <v>103</v>
      </c>
      <c r="H104" s="43">
        <f>F104*G104</f>
        <v>176130</v>
      </c>
      <c r="I104" s="15"/>
    </row>
    <row r="105" spans="1:9" ht="132.75" customHeight="1" x14ac:dyDescent="0.3">
      <c r="A105" s="42">
        <v>99</v>
      </c>
      <c r="B105" s="14">
        <v>33621530</v>
      </c>
      <c r="C105" s="23" t="s">
        <v>109</v>
      </c>
      <c r="D105" s="36" t="s">
        <v>304</v>
      </c>
      <c r="E105" s="14" t="s">
        <v>6</v>
      </c>
      <c r="F105" s="24">
        <v>2710</v>
      </c>
      <c r="G105" s="26">
        <v>123</v>
      </c>
      <c r="H105" s="43">
        <f>F105*G105</f>
        <v>333330</v>
      </c>
      <c r="I105" s="15"/>
    </row>
    <row r="106" spans="1:9" ht="132.75" customHeight="1" x14ac:dyDescent="0.3">
      <c r="A106" s="42">
        <v>100</v>
      </c>
      <c r="B106" s="14">
        <v>33621530</v>
      </c>
      <c r="C106" s="23" t="s">
        <v>110</v>
      </c>
      <c r="D106" s="36" t="s">
        <v>306</v>
      </c>
      <c r="E106" s="14" t="s">
        <v>6</v>
      </c>
      <c r="F106" s="24">
        <v>2300</v>
      </c>
      <c r="G106" s="26">
        <v>188</v>
      </c>
      <c r="H106" s="43">
        <f>F106*G106</f>
        <v>432400</v>
      </c>
      <c r="I106" s="15"/>
    </row>
    <row r="107" spans="1:9" ht="132.75" customHeight="1" x14ac:dyDescent="0.3">
      <c r="A107" s="42">
        <v>101</v>
      </c>
      <c r="B107" s="14">
        <v>33661128</v>
      </c>
      <c r="C107" s="23" t="s">
        <v>111</v>
      </c>
      <c r="D107" s="34" t="s">
        <v>307</v>
      </c>
      <c r="E107" s="24" t="s">
        <v>6</v>
      </c>
      <c r="F107" s="24">
        <v>100</v>
      </c>
      <c r="G107" s="26">
        <v>30</v>
      </c>
      <c r="H107" s="43">
        <f>F107*G107</f>
        <v>3000</v>
      </c>
      <c r="I107" s="15"/>
    </row>
    <row r="108" spans="1:9" ht="132.75" customHeight="1" x14ac:dyDescent="0.3">
      <c r="A108" s="42">
        <v>102</v>
      </c>
      <c r="B108" s="14" t="s">
        <v>112</v>
      </c>
      <c r="C108" s="23" t="s">
        <v>308</v>
      </c>
      <c r="D108" s="23" t="s">
        <v>309</v>
      </c>
      <c r="E108" s="24" t="s">
        <v>6</v>
      </c>
      <c r="F108" s="24">
        <v>5</v>
      </c>
      <c r="G108" s="26">
        <v>1020</v>
      </c>
      <c r="H108" s="43">
        <f>F108*G108</f>
        <v>5100</v>
      </c>
      <c r="I108" s="15"/>
    </row>
    <row r="109" spans="1:9" ht="132.75" customHeight="1" x14ac:dyDescent="0.3">
      <c r="A109" s="42">
        <v>103</v>
      </c>
      <c r="B109" s="14">
        <v>33631492</v>
      </c>
      <c r="C109" s="23" t="s">
        <v>113</v>
      </c>
      <c r="D109" s="36" t="s">
        <v>310</v>
      </c>
      <c r="E109" s="24" t="s">
        <v>6</v>
      </c>
      <c r="F109" s="24">
        <f>30+20+12</f>
        <v>62</v>
      </c>
      <c r="G109" s="26">
        <v>280</v>
      </c>
      <c r="H109" s="43">
        <f>F109*G109</f>
        <v>17360</v>
      </c>
      <c r="I109" s="15"/>
    </row>
    <row r="110" spans="1:9" ht="132.75" customHeight="1" x14ac:dyDescent="0.3">
      <c r="A110" s="42">
        <v>104</v>
      </c>
      <c r="B110" s="14">
        <v>33631492</v>
      </c>
      <c r="C110" s="23" t="s">
        <v>114</v>
      </c>
      <c r="D110" s="36" t="s">
        <v>311</v>
      </c>
      <c r="E110" s="24" t="s">
        <v>6</v>
      </c>
      <c r="F110" s="24">
        <f>20+12</f>
        <v>32</v>
      </c>
      <c r="G110" s="26">
        <v>350</v>
      </c>
      <c r="H110" s="43">
        <f>F110*G110</f>
        <v>11200</v>
      </c>
      <c r="I110" s="15"/>
    </row>
    <row r="111" spans="1:9" ht="132.75" customHeight="1" x14ac:dyDescent="0.3">
      <c r="A111" s="42">
        <v>105</v>
      </c>
      <c r="B111" s="14">
        <v>33621772</v>
      </c>
      <c r="C111" s="23" t="s">
        <v>115</v>
      </c>
      <c r="D111" s="34" t="s">
        <v>312</v>
      </c>
      <c r="E111" s="14" t="s">
        <v>6</v>
      </c>
      <c r="F111" s="24">
        <v>10</v>
      </c>
      <c r="G111" s="26">
        <v>36000</v>
      </c>
      <c r="H111" s="43">
        <f>F111*G111</f>
        <v>360000</v>
      </c>
      <c r="I111" s="15"/>
    </row>
    <row r="112" spans="1:9" ht="132.75" customHeight="1" x14ac:dyDescent="0.3">
      <c r="A112" s="42">
        <v>106</v>
      </c>
      <c r="B112" s="14">
        <v>33661123</v>
      </c>
      <c r="C112" s="23" t="s">
        <v>313</v>
      </c>
      <c r="D112" s="34" t="s">
        <v>314</v>
      </c>
      <c r="E112" s="14" t="s">
        <v>6</v>
      </c>
      <c r="F112" s="24">
        <f>500+40</f>
        <v>540</v>
      </c>
      <c r="G112" s="26">
        <v>820</v>
      </c>
      <c r="H112" s="43">
        <f>F112*G112</f>
        <v>442800</v>
      </c>
      <c r="I112" s="15"/>
    </row>
    <row r="113" spans="1:9" ht="132.75" customHeight="1" x14ac:dyDescent="0.3">
      <c r="A113" s="42">
        <v>107</v>
      </c>
      <c r="B113" s="14">
        <v>33691226</v>
      </c>
      <c r="C113" s="23" t="s">
        <v>116</v>
      </c>
      <c r="D113" s="36" t="s">
        <v>315</v>
      </c>
      <c r="E113" s="24" t="s">
        <v>6</v>
      </c>
      <c r="F113" s="24">
        <v>500</v>
      </c>
      <c r="G113" s="26">
        <v>196</v>
      </c>
      <c r="H113" s="43">
        <f>F113*G113</f>
        <v>98000</v>
      </c>
      <c r="I113" s="15"/>
    </row>
    <row r="114" spans="1:9" ht="132.75" customHeight="1" x14ac:dyDescent="0.3">
      <c r="A114" s="42">
        <v>108</v>
      </c>
      <c r="B114" s="14">
        <v>33691226</v>
      </c>
      <c r="C114" s="23" t="s">
        <v>117</v>
      </c>
      <c r="D114" s="36" t="s">
        <v>316</v>
      </c>
      <c r="E114" s="24" t="s">
        <v>6</v>
      </c>
      <c r="F114" s="24">
        <v>2000</v>
      </c>
      <c r="G114" s="26">
        <v>83</v>
      </c>
      <c r="H114" s="43">
        <f>F114*G114</f>
        <v>166000</v>
      </c>
      <c r="I114" s="15"/>
    </row>
    <row r="115" spans="1:9" ht="132.75" customHeight="1" x14ac:dyDescent="0.3">
      <c r="A115" s="42">
        <v>109</v>
      </c>
      <c r="B115" s="14">
        <v>33661120</v>
      </c>
      <c r="C115" s="23" t="s">
        <v>118</v>
      </c>
      <c r="D115" s="34" t="s">
        <v>318</v>
      </c>
      <c r="E115" s="24" t="s">
        <v>6</v>
      </c>
      <c r="F115" s="24">
        <v>50</v>
      </c>
      <c r="G115" s="26">
        <v>530</v>
      </c>
      <c r="H115" s="43">
        <f>F115*G115</f>
        <v>26500</v>
      </c>
      <c r="I115" s="15"/>
    </row>
    <row r="116" spans="1:9" ht="132.75" customHeight="1" x14ac:dyDescent="0.3">
      <c r="A116" s="42">
        <v>110</v>
      </c>
      <c r="B116" s="14">
        <v>33621542</v>
      </c>
      <c r="C116" s="23" t="s">
        <v>119</v>
      </c>
      <c r="D116" s="34" t="s">
        <v>317</v>
      </c>
      <c r="E116" s="24" t="s">
        <v>6</v>
      </c>
      <c r="F116" s="24">
        <v>40</v>
      </c>
      <c r="G116" s="26">
        <v>345</v>
      </c>
      <c r="H116" s="43">
        <f>F116*G116</f>
        <v>13800</v>
      </c>
      <c r="I116" s="15"/>
    </row>
    <row r="117" spans="1:9" ht="132.75" customHeight="1" x14ac:dyDescent="0.3">
      <c r="A117" s="42">
        <v>111</v>
      </c>
      <c r="B117" s="14">
        <v>33671126</v>
      </c>
      <c r="C117" s="23" t="s">
        <v>120</v>
      </c>
      <c r="D117" s="34" t="s">
        <v>319</v>
      </c>
      <c r="E117" s="24" t="s">
        <v>6</v>
      </c>
      <c r="F117" s="24">
        <f>500+5000</f>
        <v>5500</v>
      </c>
      <c r="G117" s="28">
        <v>5</v>
      </c>
      <c r="H117" s="43">
        <f t="shared" ref="H117:H172" si="2">F117*G117</f>
        <v>27500</v>
      </c>
      <c r="I117" s="15"/>
    </row>
    <row r="118" spans="1:9" ht="132.75" customHeight="1" x14ac:dyDescent="0.3">
      <c r="A118" s="42">
        <v>112</v>
      </c>
      <c r="B118" s="14">
        <v>33691176</v>
      </c>
      <c r="C118" s="23" t="s">
        <v>121</v>
      </c>
      <c r="D118" s="34" t="s">
        <v>320</v>
      </c>
      <c r="E118" s="14" t="s">
        <v>6</v>
      </c>
      <c r="F118" s="24">
        <v>2500</v>
      </c>
      <c r="G118" s="26">
        <v>320</v>
      </c>
      <c r="H118" s="43">
        <f t="shared" si="2"/>
        <v>800000</v>
      </c>
      <c r="I118" s="15"/>
    </row>
    <row r="119" spans="1:9" ht="132.75" customHeight="1" x14ac:dyDescent="0.3">
      <c r="A119" s="42">
        <v>113</v>
      </c>
      <c r="B119" s="14" t="s">
        <v>122</v>
      </c>
      <c r="C119" s="23" t="s">
        <v>123</v>
      </c>
      <c r="D119" s="34" t="s">
        <v>321</v>
      </c>
      <c r="E119" s="14" t="s">
        <v>6</v>
      </c>
      <c r="F119" s="24">
        <v>1000</v>
      </c>
      <c r="G119" s="26">
        <v>430</v>
      </c>
      <c r="H119" s="43">
        <f t="shared" si="2"/>
        <v>430000</v>
      </c>
      <c r="I119" s="15"/>
    </row>
    <row r="120" spans="1:9" ht="132.75" customHeight="1" x14ac:dyDescent="0.3">
      <c r="A120" s="42">
        <v>114</v>
      </c>
      <c r="B120" s="14">
        <v>33631300</v>
      </c>
      <c r="C120" s="23" t="s">
        <v>124</v>
      </c>
      <c r="D120" s="34" t="s">
        <v>322</v>
      </c>
      <c r="E120" s="24" t="s">
        <v>6</v>
      </c>
      <c r="F120" s="24">
        <f>200+300</f>
        <v>500</v>
      </c>
      <c r="G120" s="26">
        <v>140</v>
      </c>
      <c r="H120" s="43">
        <f t="shared" si="2"/>
        <v>70000</v>
      </c>
      <c r="I120" s="15"/>
    </row>
    <row r="121" spans="1:9" ht="132.75" customHeight="1" x14ac:dyDescent="0.3">
      <c r="A121" s="42">
        <v>115</v>
      </c>
      <c r="B121" s="14">
        <v>33621380</v>
      </c>
      <c r="C121" s="23" t="s">
        <v>125</v>
      </c>
      <c r="D121" s="34" t="s">
        <v>323</v>
      </c>
      <c r="E121" s="24" t="s">
        <v>6</v>
      </c>
      <c r="F121" s="24">
        <v>600</v>
      </c>
      <c r="G121" s="26">
        <v>6</v>
      </c>
      <c r="H121" s="43">
        <f t="shared" si="2"/>
        <v>3600</v>
      </c>
      <c r="I121" s="15"/>
    </row>
    <row r="122" spans="1:9" ht="132.75" customHeight="1" x14ac:dyDescent="0.3">
      <c r="A122" s="42">
        <v>116</v>
      </c>
      <c r="B122" s="14">
        <v>33691731</v>
      </c>
      <c r="C122" s="23" t="s">
        <v>126</v>
      </c>
      <c r="D122" s="34" t="s">
        <v>324</v>
      </c>
      <c r="E122" s="14" t="s">
        <v>6</v>
      </c>
      <c r="F122" s="24">
        <v>50</v>
      </c>
      <c r="G122" s="26">
        <v>120</v>
      </c>
      <c r="H122" s="43">
        <f t="shared" si="2"/>
        <v>6000</v>
      </c>
      <c r="I122" s="15"/>
    </row>
    <row r="123" spans="1:9" ht="132.75" customHeight="1" x14ac:dyDescent="0.3">
      <c r="A123" s="42">
        <v>117</v>
      </c>
      <c r="B123" s="14" t="s">
        <v>61</v>
      </c>
      <c r="C123" s="23" t="s">
        <v>127</v>
      </c>
      <c r="D123" s="46" t="s">
        <v>325</v>
      </c>
      <c r="E123" s="14" t="s">
        <v>6</v>
      </c>
      <c r="F123" s="24">
        <v>60</v>
      </c>
      <c r="G123" s="26">
        <v>179</v>
      </c>
      <c r="H123" s="43">
        <f t="shared" si="2"/>
        <v>10740</v>
      </c>
      <c r="I123" s="15"/>
    </row>
    <row r="124" spans="1:9" ht="132.75" customHeight="1" x14ac:dyDescent="0.3">
      <c r="A124" s="42">
        <v>118</v>
      </c>
      <c r="B124" s="14">
        <v>33621140</v>
      </c>
      <c r="C124" s="23" t="s">
        <v>128</v>
      </c>
      <c r="D124" s="34" t="s">
        <v>326</v>
      </c>
      <c r="E124" s="14" t="s">
        <v>6</v>
      </c>
      <c r="F124" s="24">
        <v>800</v>
      </c>
      <c r="G124" s="26">
        <v>192</v>
      </c>
      <c r="H124" s="43">
        <f t="shared" si="2"/>
        <v>153600</v>
      </c>
      <c r="I124" s="15"/>
    </row>
    <row r="125" spans="1:9" ht="132.75" customHeight="1" x14ac:dyDescent="0.3">
      <c r="A125" s="42">
        <v>119</v>
      </c>
      <c r="B125" s="14">
        <v>33621764</v>
      </c>
      <c r="C125" s="23" t="s">
        <v>129</v>
      </c>
      <c r="D125" s="34" t="s">
        <v>327</v>
      </c>
      <c r="E125" s="14" t="s">
        <v>6</v>
      </c>
      <c r="F125" s="24">
        <v>1500</v>
      </c>
      <c r="G125" s="26">
        <v>226</v>
      </c>
      <c r="H125" s="43">
        <f t="shared" si="2"/>
        <v>339000</v>
      </c>
      <c r="I125" s="15"/>
    </row>
    <row r="126" spans="1:9" ht="132.75" customHeight="1" x14ac:dyDescent="0.3">
      <c r="A126" s="42">
        <v>120</v>
      </c>
      <c r="B126" s="14">
        <v>33621460</v>
      </c>
      <c r="C126" s="23" t="s">
        <v>328</v>
      </c>
      <c r="D126" s="34" t="s">
        <v>329</v>
      </c>
      <c r="E126" s="24" t="s">
        <v>6</v>
      </c>
      <c r="F126" s="24">
        <v>3000</v>
      </c>
      <c r="G126" s="26">
        <v>90</v>
      </c>
      <c r="H126" s="43">
        <f t="shared" si="2"/>
        <v>270000</v>
      </c>
      <c r="I126" s="15"/>
    </row>
    <row r="127" spans="1:9" ht="132.75" customHeight="1" x14ac:dyDescent="0.3">
      <c r="A127" s="42">
        <v>121</v>
      </c>
      <c r="B127" s="14">
        <v>33621740</v>
      </c>
      <c r="C127" s="23" t="s">
        <v>130</v>
      </c>
      <c r="D127" s="34" t="s">
        <v>330</v>
      </c>
      <c r="E127" s="14" t="s">
        <v>6</v>
      </c>
      <c r="F127" s="24">
        <v>3200</v>
      </c>
      <c r="G127" s="26">
        <v>46</v>
      </c>
      <c r="H127" s="43">
        <f t="shared" si="2"/>
        <v>147200</v>
      </c>
      <c r="I127" s="15"/>
    </row>
    <row r="128" spans="1:9" ht="132.75" customHeight="1" x14ac:dyDescent="0.3">
      <c r="A128" s="42">
        <v>122</v>
      </c>
      <c r="B128" s="14">
        <v>33621767</v>
      </c>
      <c r="C128" s="23" t="s">
        <v>131</v>
      </c>
      <c r="D128" s="34" t="s">
        <v>332</v>
      </c>
      <c r="E128" s="14" t="s">
        <v>6</v>
      </c>
      <c r="F128" s="24">
        <v>350</v>
      </c>
      <c r="G128" s="26">
        <v>193</v>
      </c>
      <c r="H128" s="43">
        <f t="shared" si="2"/>
        <v>67550</v>
      </c>
      <c r="I128" s="15"/>
    </row>
    <row r="129" spans="1:9" ht="132.75" customHeight="1" x14ac:dyDescent="0.3">
      <c r="A129" s="42">
        <v>123</v>
      </c>
      <c r="B129" s="14">
        <v>33621768</v>
      </c>
      <c r="C129" s="23" t="s">
        <v>132</v>
      </c>
      <c r="D129" s="34" t="s">
        <v>331</v>
      </c>
      <c r="E129" s="24" t="s">
        <v>6</v>
      </c>
      <c r="F129" s="24">
        <v>300</v>
      </c>
      <c r="G129" s="26">
        <v>57</v>
      </c>
      <c r="H129" s="43">
        <f t="shared" si="2"/>
        <v>17100</v>
      </c>
      <c r="I129" s="15"/>
    </row>
    <row r="130" spans="1:9" ht="132.75" customHeight="1" x14ac:dyDescent="0.3">
      <c r="A130" s="42">
        <v>124</v>
      </c>
      <c r="B130" s="14">
        <v>33691176</v>
      </c>
      <c r="C130" s="23" t="s">
        <v>133</v>
      </c>
      <c r="D130" s="34" t="s">
        <v>333</v>
      </c>
      <c r="E130" s="14" t="s">
        <v>6</v>
      </c>
      <c r="F130" s="24">
        <v>1500</v>
      </c>
      <c r="G130" s="26">
        <v>10</v>
      </c>
      <c r="H130" s="43">
        <f t="shared" si="2"/>
        <v>15000</v>
      </c>
      <c r="I130" s="15"/>
    </row>
    <row r="131" spans="1:9" ht="132.75" customHeight="1" x14ac:dyDescent="0.3">
      <c r="A131" s="42">
        <v>125</v>
      </c>
      <c r="B131" s="14" t="s">
        <v>134</v>
      </c>
      <c r="C131" s="23" t="s">
        <v>135</v>
      </c>
      <c r="D131" s="49" t="s">
        <v>334</v>
      </c>
      <c r="E131" s="14" t="s">
        <v>6</v>
      </c>
      <c r="F131" s="24">
        <v>1000</v>
      </c>
      <c r="G131" s="26">
        <v>25</v>
      </c>
      <c r="H131" s="43">
        <f t="shared" si="2"/>
        <v>25000</v>
      </c>
      <c r="I131" s="15"/>
    </row>
    <row r="132" spans="1:9" ht="132.75" customHeight="1" x14ac:dyDescent="0.3">
      <c r="A132" s="42">
        <v>126</v>
      </c>
      <c r="B132" s="14">
        <v>33611150</v>
      </c>
      <c r="C132" s="23" t="s">
        <v>136</v>
      </c>
      <c r="D132" s="41" t="s">
        <v>335</v>
      </c>
      <c r="E132" s="14" t="s">
        <v>6</v>
      </c>
      <c r="F132" s="24">
        <v>2200</v>
      </c>
      <c r="G132" s="26">
        <v>45</v>
      </c>
      <c r="H132" s="43">
        <f t="shared" si="2"/>
        <v>99000</v>
      </c>
      <c r="I132" s="15"/>
    </row>
    <row r="133" spans="1:9" ht="132.75" customHeight="1" x14ac:dyDescent="0.3">
      <c r="A133" s="42">
        <v>127</v>
      </c>
      <c r="B133" s="14">
        <v>33611200</v>
      </c>
      <c r="C133" s="23" t="s">
        <v>137</v>
      </c>
      <c r="D133" s="34" t="s">
        <v>336</v>
      </c>
      <c r="E133" s="24" t="s">
        <v>6</v>
      </c>
      <c r="F133" s="24">
        <v>3000</v>
      </c>
      <c r="G133" s="26">
        <v>12</v>
      </c>
      <c r="H133" s="43">
        <f t="shared" si="2"/>
        <v>36000</v>
      </c>
      <c r="I133" s="15"/>
    </row>
    <row r="134" spans="1:9" ht="132.75" customHeight="1" x14ac:dyDescent="0.3">
      <c r="A134" s="42">
        <v>128</v>
      </c>
      <c r="B134" s="14">
        <v>33651125</v>
      </c>
      <c r="C134" s="23" t="s">
        <v>138</v>
      </c>
      <c r="D134" s="34" t="s">
        <v>337</v>
      </c>
      <c r="E134" s="24" t="s">
        <v>6</v>
      </c>
      <c r="F134" s="24">
        <v>700</v>
      </c>
      <c r="G134" s="26">
        <v>333</v>
      </c>
      <c r="H134" s="43">
        <f t="shared" si="2"/>
        <v>233100</v>
      </c>
      <c r="I134" s="15"/>
    </row>
    <row r="135" spans="1:9" ht="132.75" customHeight="1" x14ac:dyDescent="0.3">
      <c r="A135" s="42">
        <v>129</v>
      </c>
      <c r="B135" s="14">
        <v>33691811</v>
      </c>
      <c r="C135" s="23" t="s">
        <v>139</v>
      </c>
      <c r="D135" s="34" t="s">
        <v>338</v>
      </c>
      <c r="E135" s="14" t="s">
        <v>6</v>
      </c>
      <c r="F135" s="24">
        <v>1000</v>
      </c>
      <c r="G135" s="26">
        <v>80</v>
      </c>
      <c r="H135" s="43">
        <f t="shared" si="2"/>
        <v>80000</v>
      </c>
      <c r="I135" s="15"/>
    </row>
    <row r="136" spans="1:9" ht="132.75" customHeight="1" x14ac:dyDescent="0.3">
      <c r="A136" s="42">
        <v>130</v>
      </c>
      <c r="B136" s="14">
        <v>33691176</v>
      </c>
      <c r="C136" s="51" t="s">
        <v>140</v>
      </c>
      <c r="D136" s="47" t="s">
        <v>339</v>
      </c>
      <c r="E136" s="14" t="s">
        <v>6</v>
      </c>
      <c r="F136" s="24">
        <v>2000</v>
      </c>
      <c r="G136" s="26">
        <v>363</v>
      </c>
      <c r="H136" s="43">
        <f t="shared" si="2"/>
        <v>726000</v>
      </c>
      <c r="I136" s="15"/>
    </row>
    <row r="137" spans="1:9" ht="132.75" customHeight="1" x14ac:dyDescent="0.3">
      <c r="A137" s="42">
        <v>131</v>
      </c>
      <c r="B137" s="14">
        <v>33691176</v>
      </c>
      <c r="C137" s="51" t="s">
        <v>141</v>
      </c>
      <c r="D137" s="47" t="s">
        <v>340</v>
      </c>
      <c r="E137" s="14" t="s">
        <v>6</v>
      </c>
      <c r="F137" s="24">
        <v>1000</v>
      </c>
      <c r="G137" s="26">
        <v>252</v>
      </c>
      <c r="H137" s="43">
        <f t="shared" si="2"/>
        <v>252000</v>
      </c>
      <c r="I137" s="15"/>
    </row>
    <row r="138" spans="1:9" ht="132.75" customHeight="1" x14ac:dyDescent="0.3">
      <c r="A138" s="42">
        <v>132</v>
      </c>
      <c r="B138" s="14" t="s">
        <v>142</v>
      </c>
      <c r="C138" s="23" t="s">
        <v>143</v>
      </c>
      <c r="D138" s="47" t="s">
        <v>341</v>
      </c>
      <c r="E138" s="14" t="s">
        <v>6</v>
      </c>
      <c r="F138" s="24">
        <v>40</v>
      </c>
      <c r="G138" s="26">
        <v>3210</v>
      </c>
      <c r="H138" s="43">
        <f t="shared" si="2"/>
        <v>128400</v>
      </c>
      <c r="I138" s="15"/>
    </row>
    <row r="139" spans="1:9" ht="132.75" customHeight="1" x14ac:dyDescent="0.3">
      <c r="A139" s="42">
        <v>133</v>
      </c>
      <c r="B139" s="14">
        <v>33691112</v>
      </c>
      <c r="C139" s="23" t="s">
        <v>144</v>
      </c>
      <c r="D139" s="41" t="s">
        <v>267</v>
      </c>
      <c r="E139" s="14" t="s">
        <v>6</v>
      </c>
      <c r="F139" s="24">
        <v>900</v>
      </c>
      <c r="G139" s="26">
        <v>146</v>
      </c>
      <c r="H139" s="43">
        <f t="shared" si="2"/>
        <v>131400</v>
      </c>
      <c r="I139" s="15"/>
    </row>
    <row r="140" spans="1:9" ht="132.75" customHeight="1" x14ac:dyDescent="0.3">
      <c r="A140" s="42">
        <v>134</v>
      </c>
      <c r="B140" s="14">
        <v>33611150</v>
      </c>
      <c r="C140" s="23" t="s">
        <v>145</v>
      </c>
      <c r="D140" s="34" t="s">
        <v>342</v>
      </c>
      <c r="E140" s="24" t="s">
        <v>6</v>
      </c>
      <c r="F140" s="24">
        <v>30</v>
      </c>
      <c r="G140" s="26">
        <v>250</v>
      </c>
      <c r="H140" s="43">
        <f t="shared" si="2"/>
        <v>7500</v>
      </c>
      <c r="I140" s="15"/>
    </row>
    <row r="141" spans="1:9" ht="132.75" customHeight="1" x14ac:dyDescent="0.3">
      <c r="A141" s="42">
        <v>135</v>
      </c>
      <c r="B141" s="14">
        <v>33631200</v>
      </c>
      <c r="C141" s="23" t="s">
        <v>146</v>
      </c>
      <c r="D141" s="49" t="s">
        <v>343</v>
      </c>
      <c r="E141" s="14" t="s">
        <v>6</v>
      </c>
      <c r="F141" s="24">
        <v>287</v>
      </c>
      <c r="G141" s="26">
        <v>1150</v>
      </c>
      <c r="H141" s="43">
        <f t="shared" si="2"/>
        <v>330050</v>
      </c>
      <c r="I141" s="15"/>
    </row>
    <row r="142" spans="1:9" ht="132.75" customHeight="1" x14ac:dyDescent="0.3">
      <c r="A142" s="42">
        <v>136</v>
      </c>
      <c r="B142" s="14">
        <v>33641200</v>
      </c>
      <c r="C142" s="23" t="s">
        <v>147</v>
      </c>
      <c r="D142" s="34" t="s">
        <v>344</v>
      </c>
      <c r="E142" s="24" t="s">
        <v>6</v>
      </c>
      <c r="F142" s="24">
        <v>350</v>
      </c>
      <c r="G142" s="26">
        <v>217</v>
      </c>
      <c r="H142" s="43">
        <f t="shared" si="2"/>
        <v>75950</v>
      </c>
      <c r="I142" s="15"/>
    </row>
    <row r="143" spans="1:9" ht="132.75" customHeight="1" x14ac:dyDescent="0.3">
      <c r="A143" s="42">
        <v>137</v>
      </c>
      <c r="B143" s="14">
        <v>33691730</v>
      </c>
      <c r="C143" s="23" t="s">
        <v>148</v>
      </c>
      <c r="D143" s="35" t="s">
        <v>345</v>
      </c>
      <c r="E143" s="24" t="s">
        <v>6</v>
      </c>
      <c r="F143" s="24">
        <v>150</v>
      </c>
      <c r="G143" s="26">
        <v>991</v>
      </c>
      <c r="H143" s="43">
        <f t="shared" si="2"/>
        <v>148650</v>
      </c>
      <c r="I143" s="15"/>
    </row>
    <row r="144" spans="1:9" ht="132.75" customHeight="1" x14ac:dyDescent="0.3">
      <c r="A144" s="42">
        <v>138</v>
      </c>
      <c r="B144" s="14">
        <v>33621150</v>
      </c>
      <c r="C144" s="23" t="s">
        <v>149</v>
      </c>
      <c r="D144" s="34" t="s">
        <v>346</v>
      </c>
      <c r="E144" s="14" t="s">
        <v>6</v>
      </c>
      <c r="F144" s="24">
        <v>250</v>
      </c>
      <c r="G144" s="26">
        <v>1719</v>
      </c>
      <c r="H144" s="43">
        <f t="shared" si="2"/>
        <v>429750</v>
      </c>
      <c r="I144" s="15"/>
    </row>
    <row r="145" spans="1:9" ht="132.75" customHeight="1" x14ac:dyDescent="0.3">
      <c r="A145" s="42">
        <v>139</v>
      </c>
      <c r="B145" s="14" t="s">
        <v>150</v>
      </c>
      <c r="C145" s="23" t="s">
        <v>151</v>
      </c>
      <c r="D145" s="48" t="s">
        <v>347</v>
      </c>
      <c r="E145" s="24" t="s">
        <v>6</v>
      </c>
      <c r="F145" s="24">
        <v>300</v>
      </c>
      <c r="G145" s="26">
        <v>64</v>
      </c>
      <c r="H145" s="43">
        <f t="shared" si="2"/>
        <v>19200</v>
      </c>
      <c r="I145" s="15"/>
    </row>
    <row r="146" spans="1:9" ht="132.75" customHeight="1" x14ac:dyDescent="0.3">
      <c r="A146" s="42">
        <v>140</v>
      </c>
      <c r="B146" s="14">
        <v>33661116</v>
      </c>
      <c r="C146" s="23" t="s">
        <v>152</v>
      </c>
      <c r="D146" s="34" t="s">
        <v>348</v>
      </c>
      <c r="E146" s="24" t="s">
        <v>6</v>
      </c>
      <c r="F146" s="24">
        <v>880</v>
      </c>
      <c r="G146" s="26">
        <v>50</v>
      </c>
      <c r="H146" s="43">
        <f t="shared" si="2"/>
        <v>44000</v>
      </c>
      <c r="I146" s="15"/>
    </row>
    <row r="147" spans="1:9" ht="132.75" customHeight="1" x14ac:dyDescent="0.3">
      <c r="A147" s="42">
        <v>141</v>
      </c>
      <c r="B147" s="14">
        <v>33661116</v>
      </c>
      <c r="C147" s="23" t="s">
        <v>153</v>
      </c>
      <c r="D147" s="34" t="s">
        <v>349</v>
      </c>
      <c r="E147" s="24" t="s">
        <v>6</v>
      </c>
      <c r="F147" s="24">
        <v>50</v>
      </c>
      <c r="G147" s="26">
        <v>900</v>
      </c>
      <c r="H147" s="43">
        <f t="shared" si="2"/>
        <v>45000</v>
      </c>
      <c r="I147" s="15"/>
    </row>
    <row r="148" spans="1:9" ht="132.75" customHeight="1" x14ac:dyDescent="0.3">
      <c r="A148" s="42">
        <v>142</v>
      </c>
      <c r="B148" s="14">
        <v>33691192</v>
      </c>
      <c r="C148" s="23" t="s">
        <v>154</v>
      </c>
      <c r="D148" s="34" t="s">
        <v>351</v>
      </c>
      <c r="E148" s="24" t="s">
        <v>6</v>
      </c>
      <c r="F148" s="24">
        <v>300</v>
      </c>
      <c r="G148" s="26">
        <v>1150</v>
      </c>
      <c r="H148" s="43">
        <f t="shared" si="2"/>
        <v>345000</v>
      </c>
      <c r="I148" s="15"/>
    </row>
    <row r="149" spans="1:9" ht="132.75" customHeight="1" x14ac:dyDescent="0.3">
      <c r="A149" s="42">
        <v>143</v>
      </c>
      <c r="B149" s="14">
        <v>33661116</v>
      </c>
      <c r="C149" s="23" t="s">
        <v>155</v>
      </c>
      <c r="D149" s="34" t="s">
        <v>350</v>
      </c>
      <c r="E149" s="24" t="s">
        <v>6</v>
      </c>
      <c r="F149" s="24">
        <v>10</v>
      </c>
      <c r="G149" s="26">
        <v>3000</v>
      </c>
      <c r="H149" s="43">
        <f t="shared" si="2"/>
        <v>30000</v>
      </c>
      <c r="I149" s="15"/>
    </row>
    <row r="150" spans="1:9" ht="132.75" customHeight="1" x14ac:dyDescent="0.3">
      <c r="A150" s="42">
        <v>144</v>
      </c>
      <c r="B150" s="14">
        <v>33661160</v>
      </c>
      <c r="C150" s="23" t="s">
        <v>156</v>
      </c>
      <c r="D150" s="36" t="s">
        <v>352</v>
      </c>
      <c r="E150" s="14" t="s">
        <v>6</v>
      </c>
      <c r="F150" s="24">
        <v>50</v>
      </c>
      <c r="G150" s="26">
        <v>165</v>
      </c>
      <c r="H150" s="43">
        <f t="shared" si="2"/>
        <v>8250</v>
      </c>
      <c r="I150" s="15"/>
    </row>
    <row r="151" spans="1:9" ht="132.75" customHeight="1" x14ac:dyDescent="0.3">
      <c r="A151" s="42">
        <v>145</v>
      </c>
      <c r="B151" s="14">
        <v>33671132</v>
      </c>
      <c r="C151" s="23" t="s">
        <v>157</v>
      </c>
      <c r="D151" s="34" t="s">
        <v>353</v>
      </c>
      <c r="E151" s="24" t="s">
        <v>6</v>
      </c>
      <c r="F151" s="24">
        <v>40</v>
      </c>
      <c r="G151" s="26">
        <v>250</v>
      </c>
      <c r="H151" s="43">
        <f t="shared" si="2"/>
        <v>10000</v>
      </c>
      <c r="I151" s="15"/>
    </row>
    <row r="152" spans="1:9" ht="132.75" customHeight="1" x14ac:dyDescent="0.3">
      <c r="A152" s="42">
        <v>146</v>
      </c>
      <c r="B152" s="14">
        <v>33661136</v>
      </c>
      <c r="C152" s="23" t="s">
        <v>158</v>
      </c>
      <c r="D152" s="34" t="s">
        <v>354</v>
      </c>
      <c r="E152" s="14" t="s">
        <v>6</v>
      </c>
      <c r="F152" s="24">
        <v>10</v>
      </c>
      <c r="G152" s="26">
        <v>110</v>
      </c>
      <c r="H152" s="43">
        <f t="shared" si="2"/>
        <v>1100</v>
      </c>
      <c r="I152" s="15"/>
    </row>
    <row r="153" spans="1:9" ht="132.75" customHeight="1" x14ac:dyDescent="0.3">
      <c r="A153" s="42">
        <v>147</v>
      </c>
      <c r="B153" s="14">
        <v>33661136</v>
      </c>
      <c r="C153" s="23" t="s">
        <v>159</v>
      </c>
      <c r="D153" s="34" t="s">
        <v>354</v>
      </c>
      <c r="E153" s="14" t="s">
        <v>6</v>
      </c>
      <c r="F153" s="24">
        <v>55</v>
      </c>
      <c r="G153" s="26">
        <v>64</v>
      </c>
      <c r="H153" s="43">
        <f t="shared" si="2"/>
        <v>3520</v>
      </c>
      <c r="I153" s="15"/>
    </row>
    <row r="154" spans="1:9" ht="132.75" customHeight="1" x14ac:dyDescent="0.3">
      <c r="A154" s="42">
        <v>148</v>
      </c>
      <c r="B154" s="14">
        <v>33631491</v>
      </c>
      <c r="C154" s="23" t="s">
        <v>160</v>
      </c>
      <c r="D154" s="36" t="s">
        <v>355</v>
      </c>
      <c r="E154" s="14" t="s">
        <v>6</v>
      </c>
      <c r="F154" s="24">
        <v>10</v>
      </c>
      <c r="G154" s="26">
        <v>3060</v>
      </c>
      <c r="H154" s="43">
        <f t="shared" si="2"/>
        <v>30600</v>
      </c>
      <c r="I154" s="15"/>
    </row>
    <row r="155" spans="1:9" ht="132.75" customHeight="1" x14ac:dyDescent="0.3">
      <c r="A155" s="42">
        <v>149</v>
      </c>
      <c r="B155" s="14">
        <v>33671139</v>
      </c>
      <c r="C155" s="23" t="s">
        <v>161</v>
      </c>
      <c r="D155" s="34" t="s">
        <v>356</v>
      </c>
      <c r="E155" s="24" t="s">
        <v>6</v>
      </c>
      <c r="F155" s="24">
        <v>40</v>
      </c>
      <c r="G155" s="26">
        <v>2200</v>
      </c>
      <c r="H155" s="43">
        <f t="shared" si="2"/>
        <v>88000</v>
      </c>
      <c r="I155" s="15"/>
    </row>
    <row r="156" spans="1:9" ht="132.75" customHeight="1" x14ac:dyDescent="0.3">
      <c r="A156" s="42">
        <v>150</v>
      </c>
      <c r="B156" s="14">
        <v>33651112</v>
      </c>
      <c r="C156" s="23" t="s">
        <v>162</v>
      </c>
      <c r="D156" s="34" t="s">
        <v>357</v>
      </c>
      <c r="E156" s="24" t="s">
        <v>6</v>
      </c>
      <c r="F156" s="24">
        <v>500</v>
      </c>
      <c r="G156" s="26">
        <v>1380</v>
      </c>
      <c r="H156" s="43">
        <f t="shared" si="2"/>
        <v>690000</v>
      </c>
      <c r="I156" s="15"/>
    </row>
    <row r="157" spans="1:9" ht="132.75" customHeight="1" x14ac:dyDescent="0.3">
      <c r="A157" s="42">
        <v>151</v>
      </c>
      <c r="B157" s="14">
        <v>33651112</v>
      </c>
      <c r="C157" s="23" t="s">
        <v>163</v>
      </c>
      <c r="D157" s="34" t="s">
        <v>358</v>
      </c>
      <c r="E157" s="24" t="s">
        <v>6</v>
      </c>
      <c r="F157" s="24">
        <v>1400</v>
      </c>
      <c r="G157" s="26">
        <v>228</v>
      </c>
      <c r="H157" s="43">
        <f t="shared" si="2"/>
        <v>319200</v>
      </c>
      <c r="I157" s="15"/>
    </row>
    <row r="158" spans="1:9" ht="132.75" customHeight="1" x14ac:dyDescent="0.3">
      <c r="A158" s="42">
        <v>152</v>
      </c>
      <c r="B158" s="14">
        <v>33651112</v>
      </c>
      <c r="C158" s="23" t="s">
        <v>164</v>
      </c>
      <c r="D158" s="34" t="s">
        <v>359</v>
      </c>
      <c r="E158" s="24" t="s">
        <v>6</v>
      </c>
      <c r="F158" s="24">
        <v>110</v>
      </c>
      <c r="G158" s="26">
        <v>3600</v>
      </c>
      <c r="H158" s="43">
        <f t="shared" si="2"/>
        <v>396000</v>
      </c>
      <c r="I158" s="15"/>
    </row>
    <row r="159" spans="1:9" ht="132.75" customHeight="1" x14ac:dyDescent="0.3">
      <c r="A159" s="42">
        <v>153</v>
      </c>
      <c r="B159" s="14">
        <v>33651110</v>
      </c>
      <c r="C159" s="23" t="s">
        <v>165</v>
      </c>
      <c r="D159" s="34" t="s">
        <v>360</v>
      </c>
      <c r="E159" s="14" t="s">
        <v>6</v>
      </c>
      <c r="F159" s="24">
        <v>500</v>
      </c>
      <c r="G159" s="26">
        <v>215</v>
      </c>
      <c r="H159" s="43">
        <f t="shared" si="2"/>
        <v>107500</v>
      </c>
      <c r="I159" s="15"/>
    </row>
    <row r="160" spans="1:9" ht="132.75" customHeight="1" x14ac:dyDescent="0.3">
      <c r="A160" s="42">
        <v>154</v>
      </c>
      <c r="B160" s="14">
        <v>33651111</v>
      </c>
      <c r="C160" s="23" t="s">
        <v>166</v>
      </c>
      <c r="D160" s="34" t="s">
        <v>361</v>
      </c>
      <c r="E160" s="14" t="s">
        <v>6</v>
      </c>
      <c r="F160" s="24">
        <v>55</v>
      </c>
      <c r="G160" s="26">
        <v>1720</v>
      </c>
      <c r="H160" s="43">
        <f t="shared" si="2"/>
        <v>94600</v>
      </c>
      <c r="I160" s="15"/>
    </row>
    <row r="161" spans="1:9" ht="132.75" customHeight="1" x14ac:dyDescent="0.3">
      <c r="A161" s="42">
        <v>155</v>
      </c>
      <c r="B161" s="14">
        <v>33651111</v>
      </c>
      <c r="C161" s="23" t="s">
        <v>167</v>
      </c>
      <c r="D161" s="34" t="s">
        <v>362</v>
      </c>
      <c r="E161" s="14" t="s">
        <v>6</v>
      </c>
      <c r="F161" s="24">
        <v>600</v>
      </c>
      <c r="G161" s="26">
        <v>70</v>
      </c>
      <c r="H161" s="43">
        <f t="shared" si="2"/>
        <v>42000</v>
      </c>
      <c r="I161" s="15"/>
    </row>
    <row r="162" spans="1:9" ht="132.75" customHeight="1" x14ac:dyDescent="0.3">
      <c r="A162" s="42">
        <v>156</v>
      </c>
      <c r="B162" s="14">
        <v>33691176</v>
      </c>
      <c r="C162" s="23" t="s">
        <v>168</v>
      </c>
      <c r="D162" s="34" t="s">
        <v>363</v>
      </c>
      <c r="E162" s="24" t="s">
        <v>6</v>
      </c>
      <c r="F162" s="24">
        <v>10</v>
      </c>
      <c r="G162" s="26">
        <v>3200</v>
      </c>
      <c r="H162" s="43">
        <f t="shared" si="2"/>
        <v>32000</v>
      </c>
      <c r="I162" s="15"/>
    </row>
    <row r="163" spans="1:9" ht="132.75" customHeight="1" x14ac:dyDescent="0.3">
      <c r="A163" s="42">
        <v>157</v>
      </c>
      <c r="B163" s="14">
        <v>33621690</v>
      </c>
      <c r="C163" s="23" t="s">
        <v>170</v>
      </c>
      <c r="D163" s="34" t="s">
        <v>365</v>
      </c>
      <c r="E163" s="24" t="s">
        <v>6</v>
      </c>
      <c r="F163" s="24">
        <v>200</v>
      </c>
      <c r="G163" s="26">
        <v>55</v>
      </c>
      <c r="H163" s="43">
        <f t="shared" si="2"/>
        <v>11000</v>
      </c>
      <c r="I163" s="15"/>
    </row>
    <row r="164" spans="1:9" ht="132.75" customHeight="1" x14ac:dyDescent="0.3">
      <c r="A164" s="42">
        <v>158</v>
      </c>
      <c r="B164" s="14">
        <v>33621230</v>
      </c>
      <c r="C164" s="23" t="s">
        <v>171</v>
      </c>
      <c r="D164" s="36" t="s">
        <v>366</v>
      </c>
      <c r="E164" s="24" t="s">
        <v>6</v>
      </c>
      <c r="F164" s="24">
        <v>1152</v>
      </c>
      <c r="G164" s="26">
        <v>30</v>
      </c>
      <c r="H164" s="43">
        <f t="shared" si="2"/>
        <v>34560</v>
      </c>
      <c r="I164" s="15"/>
    </row>
    <row r="165" spans="1:9" ht="132.75" customHeight="1" x14ac:dyDescent="0.3">
      <c r="A165" s="42">
        <v>159</v>
      </c>
      <c r="B165" s="14">
        <v>33621110</v>
      </c>
      <c r="C165" s="23" t="s">
        <v>172</v>
      </c>
      <c r="D165" s="36" t="s">
        <v>367</v>
      </c>
      <c r="E165" s="24" t="s">
        <v>6</v>
      </c>
      <c r="F165" s="24">
        <v>3600</v>
      </c>
      <c r="G165" s="26">
        <v>30</v>
      </c>
      <c r="H165" s="43">
        <f t="shared" si="2"/>
        <v>108000</v>
      </c>
      <c r="I165" s="15"/>
    </row>
    <row r="166" spans="1:9" ht="132.75" customHeight="1" x14ac:dyDescent="0.3">
      <c r="A166" s="42">
        <v>160</v>
      </c>
      <c r="B166" s="14">
        <v>33621520</v>
      </c>
      <c r="C166" s="23" t="s">
        <v>173</v>
      </c>
      <c r="D166" s="34" t="s">
        <v>368</v>
      </c>
      <c r="E166" s="24" t="s">
        <v>6</v>
      </c>
      <c r="F166" s="24">
        <v>2000</v>
      </c>
      <c r="G166" s="26">
        <v>32</v>
      </c>
      <c r="H166" s="43">
        <f t="shared" si="2"/>
        <v>64000</v>
      </c>
      <c r="I166" s="15"/>
    </row>
    <row r="167" spans="1:9" ht="132.75" customHeight="1" x14ac:dyDescent="0.3">
      <c r="A167" s="42">
        <v>161</v>
      </c>
      <c r="B167" s="14">
        <v>33621710</v>
      </c>
      <c r="C167" s="23" t="s">
        <v>174</v>
      </c>
      <c r="D167" s="49" t="s">
        <v>369</v>
      </c>
      <c r="E167" s="14" t="s">
        <v>6</v>
      </c>
      <c r="F167" s="24">
        <v>300</v>
      </c>
      <c r="G167" s="26">
        <v>5</v>
      </c>
      <c r="H167" s="43">
        <f t="shared" si="2"/>
        <v>1500</v>
      </c>
      <c r="I167" s="15"/>
    </row>
    <row r="168" spans="1:9" ht="132.75" customHeight="1" x14ac:dyDescent="0.3">
      <c r="A168" s="42">
        <v>162</v>
      </c>
      <c r="B168" s="14">
        <v>33621710</v>
      </c>
      <c r="C168" s="23" t="s">
        <v>175</v>
      </c>
      <c r="D168" s="49" t="s">
        <v>370</v>
      </c>
      <c r="E168" s="14" t="s">
        <v>6</v>
      </c>
      <c r="F168" s="24">
        <v>300</v>
      </c>
      <c r="G168" s="26">
        <v>7</v>
      </c>
      <c r="H168" s="43">
        <f t="shared" si="2"/>
        <v>2100</v>
      </c>
      <c r="I168" s="15"/>
    </row>
    <row r="169" spans="1:9" ht="132.75" customHeight="1" x14ac:dyDescent="0.3">
      <c r="A169" s="42">
        <v>163</v>
      </c>
      <c r="B169" s="14">
        <v>33621764</v>
      </c>
      <c r="C169" s="23" t="s">
        <v>176</v>
      </c>
      <c r="D169" s="36" t="s">
        <v>371</v>
      </c>
      <c r="E169" s="14" t="s">
        <v>6</v>
      </c>
      <c r="F169" s="24">
        <v>600</v>
      </c>
      <c r="G169" s="26">
        <v>125</v>
      </c>
      <c r="H169" s="43">
        <f t="shared" si="2"/>
        <v>75000</v>
      </c>
      <c r="I169" s="15"/>
    </row>
    <row r="170" spans="1:9" ht="132.75" customHeight="1" x14ac:dyDescent="0.3">
      <c r="A170" s="42">
        <v>164</v>
      </c>
      <c r="B170" s="14">
        <v>33642220</v>
      </c>
      <c r="C170" s="23" t="s">
        <v>177</v>
      </c>
      <c r="D170" s="35" t="s">
        <v>372</v>
      </c>
      <c r="E170" s="14" t="s">
        <v>6</v>
      </c>
      <c r="F170" s="24">
        <v>6000</v>
      </c>
      <c r="G170" s="26">
        <v>55</v>
      </c>
      <c r="H170" s="43">
        <f t="shared" si="2"/>
        <v>330000</v>
      </c>
      <c r="I170" s="15"/>
    </row>
    <row r="171" spans="1:9" ht="132.75" customHeight="1" x14ac:dyDescent="0.3">
      <c r="A171" s="42">
        <v>165</v>
      </c>
      <c r="B171" s="14">
        <v>33691813</v>
      </c>
      <c r="C171" s="23" t="s">
        <v>178</v>
      </c>
      <c r="D171" s="34" t="s">
        <v>374</v>
      </c>
      <c r="E171" s="24" t="s">
        <v>6</v>
      </c>
      <c r="F171" s="24">
        <v>800</v>
      </c>
      <c r="G171" s="26">
        <v>7</v>
      </c>
      <c r="H171" s="43">
        <f t="shared" si="2"/>
        <v>5600</v>
      </c>
      <c r="I171" s="15"/>
    </row>
    <row r="172" spans="1:9" ht="132.75" customHeight="1" x14ac:dyDescent="0.3">
      <c r="A172" s="42">
        <v>166</v>
      </c>
      <c r="B172" s="14">
        <v>33691813</v>
      </c>
      <c r="C172" s="23" t="s">
        <v>179</v>
      </c>
      <c r="D172" s="34" t="s">
        <v>373</v>
      </c>
      <c r="E172" s="24" t="s">
        <v>6</v>
      </c>
      <c r="F172" s="24">
        <v>1800</v>
      </c>
      <c r="G172" s="26">
        <v>39</v>
      </c>
      <c r="H172" s="43">
        <f t="shared" si="2"/>
        <v>70200</v>
      </c>
      <c r="I172" s="15"/>
    </row>
    <row r="173" spans="1:9" ht="132.75" customHeight="1" x14ac:dyDescent="0.3">
      <c r="A173" s="42">
        <v>167</v>
      </c>
      <c r="B173" s="14">
        <v>33642230</v>
      </c>
      <c r="C173" s="23" t="s">
        <v>180</v>
      </c>
      <c r="D173" s="34" t="s">
        <v>375</v>
      </c>
      <c r="E173" s="14" t="s">
        <v>6</v>
      </c>
      <c r="F173" s="24">
        <v>4000</v>
      </c>
      <c r="G173" s="26">
        <v>65</v>
      </c>
      <c r="H173" s="43">
        <f t="shared" ref="H173:H186" si="3">F173*G173</f>
        <v>260000</v>
      </c>
      <c r="I173" s="15"/>
    </row>
    <row r="174" spans="1:9" ht="132.75" customHeight="1" x14ac:dyDescent="0.3">
      <c r="A174" s="42">
        <v>168</v>
      </c>
      <c r="B174" s="14">
        <v>33651252</v>
      </c>
      <c r="C174" s="23" t="s">
        <v>181</v>
      </c>
      <c r="D174" s="34" t="s">
        <v>376</v>
      </c>
      <c r="E174" s="24" t="s">
        <v>6</v>
      </c>
      <c r="F174" s="24">
        <v>9000</v>
      </c>
      <c r="G174" s="26">
        <v>400</v>
      </c>
      <c r="H174" s="43">
        <f t="shared" si="3"/>
        <v>3600000</v>
      </c>
      <c r="I174" s="15"/>
    </row>
    <row r="175" spans="1:9" ht="132.75" customHeight="1" x14ac:dyDescent="0.3">
      <c r="A175" s="42">
        <v>169</v>
      </c>
      <c r="B175" s="14">
        <v>33661137</v>
      </c>
      <c r="C175" s="23" t="s">
        <v>182</v>
      </c>
      <c r="D175" s="34" t="s">
        <v>377</v>
      </c>
      <c r="E175" s="14" t="s">
        <v>6</v>
      </c>
      <c r="F175" s="24">
        <v>1080</v>
      </c>
      <c r="G175" s="26">
        <v>21</v>
      </c>
      <c r="H175" s="43">
        <f t="shared" si="3"/>
        <v>22680</v>
      </c>
      <c r="I175" s="15"/>
    </row>
    <row r="176" spans="1:9" ht="132.75" customHeight="1" x14ac:dyDescent="0.3">
      <c r="A176" s="42">
        <v>170</v>
      </c>
      <c r="B176" s="14">
        <v>33671131</v>
      </c>
      <c r="C176" s="23" t="s">
        <v>183</v>
      </c>
      <c r="D176" s="34" t="s">
        <v>378</v>
      </c>
      <c r="E176" s="14" t="s">
        <v>6</v>
      </c>
      <c r="F176" s="24">
        <v>1500</v>
      </c>
      <c r="G176" s="26">
        <v>30</v>
      </c>
      <c r="H176" s="43">
        <f t="shared" si="3"/>
        <v>45000</v>
      </c>
      <c r="I176" s="15"/>
    </row>
    <row r="177" spans="1:9" ht="132.75" customHeight="1" x14ac:dyDescent="0.3">
      <c r="A177" s="42">
        <v>171</v>
      </c>
      <c r="B177" s="14">
        <v>33661133</v>
      </c>
      <c r="C177" s="23" t="s">
        <v>380</v>
      </c>
      <c r="D177" s="34" t="s">
        <v>379</v>
      </c>
      <c r="E177" s="14" t="s">
        <v>6</v>
      </c>
      <c r="F177" s="24">
        <v>5500</v>
      </c>
      <c r="G177" s="26">
        <v>50</v>
      </c>
      <c r="H177" s="43">
        <f t="shared" si="3"/>
        <v>275000</v>
      </c>
      <c r="I177" s="15"/>
    </row>
    <row r="178" spans="1:9" ht="132.75" customHeight="1" x14ac:dyDescent="0.3">
      <c r="A178" s="42">
        <v>172</v>
      </c>
      <c r="B178" s="14">
        <v>33691176</v>
      </c>
      <c r="C178" s="23" t="s">
        <v>184</v>
      </c>
      <c r="D178" s="34" t="s">
        <v>381</v>
      </c>
      <c r="E178" s="14" t="s">
        <v>6</v>
      </c>
      <c r="F178" s="24">
        <v>56</v>
      </c>
      <c r="G178" s="26">
        <v>3300</v>
      </c>
      <c r="H178" s="43">
        <f t="shared" si="3"/>
        <v>184800</v>
      </c>
      <c r="I178" s="15"/>
    </row>
    <row r="179" spans="1:9" ht="132.75" customHeight="1" x14ac:dyDescent="0.3">
      <c r="A179" s="42">
        <v>173</v>
      </c>
      <c r="B179" s="14">
        <v>33661131</v>
      </c>
      <c r="C179" s="23" t="s">
        <v>185</v>
      </c>
      <c r="D179" s="39" t="s">
        <v>382</v>
      </c>
      <c r="E179" s="24" t="s">
        <v>6</v>
      </c>
      <c r="F179" s="24">
        <v>600</v>
      </c>
      <c r="G179" s="26">
        <v>28</v>
      </c>
      <c r="H179" s="43">
        <f t="shared" si="3"/>
        <v>16800</v>
      </c>
      <c r="I179" s="15"/>
    </row>
    <row r="180" spans="1:9" ht="132.75" customHeight="1" x14ac:dyDescent="0.3">
      <c r="A180" s="42">
        <v>174</v>
      </c>
      <c r="B180" s="14" t="s">
        <v>186</v>
      </c>
      <c r="C180" s="23" t="s">
        <v>187</v>
      </c>
      <c r="D180" s="36" t="s">
        <v>383</v>
      </c>
      <c r="E180" s="24" t="s">
        <v>6</v>
      </c>
      <c r="F180" s="24">
        <v>3600</v>
      </c>
      <c r="G180" s="26">
        <v>57</v>
      </c>
      <c r="H180" s="43">
        <f t="shared" si="3"/>
        <v>205200</v>
      </c>
      <c r="I180" s="15"/>
    </row>
    <row r="181" spans="1:9" ht="132.75" customHeight="1" x14ac:dyDescent="0.3">
      <c r="A181" s="42">
        <v>175</v>
      </c>
      <c r="B181" s="14">
        <v>33631250</v>
      </c>
      <c r="C181" s="23" t="s">
        <v>193</v>
      </c>
      <c r="D181" s="34" t="s">
        <v>384</v>
      </c>
      <c r="E181" s="14" t="s">
        <v>191</v>
      </c>
      <c r="F181" s="24">
        <f>30+50+15+10+14+50+200+300+10+10+8+10+45+45</f>
        <v>797</v>
      </c>
      <c r="G181" s="26">
        <v>1060</v>
      </c>
      <c r="H181" s="43">
        <f t="shared" si="3"/>
        <v>844820</v>
      </c>
      <c r="I181" s="15"/>
    </row>
    <row r="182" spans="1:9" ht="132.75" customHeight="1" x14ac:dyDescent="0.3">
      <c r="A182" s="42">
        <v>176</v>
      </c>
      <c r="B182" s="14">
        <v>33631250</v>
      </c>
      <c r="C182" s="23" t="s">
        <v>194</v>
      </c>
      <c r="D182" s="34" t="s">
        <v>385</v>
      </c>
      <c r="E182" s="14" t="s">
        <v>191</v>
      </c>
      <c r="F182" s="24">
        <f>10+10+20+10+12+20+20</f>
        <v>102</v>
      </c>
      <c r="G182" s="26">
        <v>1140</v>
      </c>
      <c r="H182" s="43">
        <f t="shared" si="3"/>
        <v>116280</v>
      </c>
      <c r="I182" s="15"/>
    </row>
    <row r="183" spans="1:9" ht="132.75" customHeight="1" x14ac:dyDescent="0.3">
      <c r="A183" s="42">
        <v>177</v>
      </c>
      <c r="B183" s="14">
        <v>33631230</v>
      </c>
      <c r="C183" s="52" t="s">
        <v>389</v>
      </c>
      <c r="D183" s="34" t="s">
        <v>390</v>
      </c>
      <c r="E183" s="24" t="s">
        <v>6</v>
      </c>
      <c r="F183" s="24">
        <v>208</v>
      </c>
      <c r="G183" s="26">
        <v>770</v>
      </c>
      <c r="H183" s="43">
        <f t="shared" si="3"/>
        <v>160160</v>
      </c>
      <c r="I183" s="15"/>
    </row>
    <row r="184" spans="1:9" ht="132.75" customHeight="1" x14ac:dyDescent="0.3">
      <c r="A184" s="42">
        <v>178</v>
      </c>
      <c r="B184" s="14">
        <v>33631230</v>
      </c>
      <c r="C184" s="52" t="s">
        <v>188</v>
      </c>
      <c r="D184" s="34" t="s">
        <v>386</v>
      </c>
      <c r="E184" s="24" t="s">
        <v>6</v>
      </c>
      <c r="F184" s="24">
        <v>14</v>
      </c>
      <c r="G184" s="26">
        <v>5300</v>
      </c>
      <c r="H184" s="43">
        <f t="shared" si="3"/>
        <v>74200</v>
      </c>
      <c r="I184" s="15"/>
    </row>
    <row r="185" spans="1:9" ht="132.75" customHeight="1" x14ac:dyDescent="0.3">
      <c r="A185" s="42">
        <v>179</v>
      </c>
      <c r="B185" s="24">
        <v>33631260</v>
      </c>
      <c r="C185" s="52" t="s">
        <v>189</v>
      </c>
      <c r="D185" s="34" t="s">
        <v>387</v>
      </c>
      <c r="E185" s="24" t="s">
        <v>6</v>
      </c>
      <c r="F185" s="24">
        <v>15</v>
      </c>
      <c r="G185" s="26">
        <v>500</v>
      </c>
      <c r="H185" s="43">
        <f t="shared" si="3"/>
        <v>7500</v>
      </c>
      <c r="I185" s="15"/>
    </row>
    <row r="186" spans="1:9" ht="132.75" customHeight="1" x14ac:dyDescent="0.3">
      <c r="A186" s="42">
        <v>180</v>
      </c>
      <c r="B186" s="14">
        <v>33691728</v>
      </c>
      <c r="C186" s="23" t="s">
        <v>190</v>
      </c>
      <c r="D186" s="36" t="s">
        <v>388</v>
      </c>
      <c r="E186" s="24" t="s">
        <v>6</v>
      </c>
      <c r="F186" s="24">
        <v>52</v>
      </c>
      <c r="G186" s="26">
        <v>390</v>
      </c>
      <c r="H186" s="43">
        <f t="shared" si="3"/>
        <v>20280</v>
      </c>
      <c r="I186" s="15"/>
    </row>
    <row r="187" spans="1:9" ht="132.75" customHeight="1" x14ac:dyDescent="0.3">
      <c r="A187" s="42">
        <v>181</v>
      </c>
      <c r="B187" s="30">
        <v>33691176</v>
      </c>
      <c r="C187" s="29" t="s">
        <v>77</v>
      </c>
      <c r="D187" s="36" t="s">
        <v>263</v>
      </c>
      <c r="E187" s="14" t="s">
        <v>6</v>
      </c>
      <c r="F187" s="24">
        <v>10</v>
      </c>
      <c r="G187" s="26">
        <v>1550</v>
      </c>
      <c r="H187" s="43">
        <f t="shared" si="1"/>
        <v>15500</v>
      </c>
      <c r="I187" s="16"/>
    </row>
    <row r="188" spans="1:9" ht="132.75" customHeight="1" x14ac:dyDescent="0.3">
      <c r="A188" s="42">
        <v>182</v>
      </c>
      <c r="B188" s="30">
        <v>33691176</v>
      </c>
      <c r="C188" s="29" t="s">
        <v>78</v>
      </c>
      <c r="D188" s="36" t="s">
        <v>262</v>
      </c>
      <c r="E188" s="14" t="s">
        <v>6</v>
      </c>
      <c r="F188" s="24">
        <v>10</v>
      </c>
      <c r="G188" s="26">
        <v>1550</v>
      </c>
      <c r="H188" s="43">
        <f t="shared" si="1"/>
        <v>15500</v>
      </c>
      <c r="I188" s="19"/>
    </row>
    <row r="189" spans="1:9" ht="132.75" customHeight="1" x14ac:dyDescent="0.3">
      <c r="A189" s="42">
        <v>183</v>
      </c>
      <c r="B189" s="30">
        <v>33691176</v>
      </c>
      <c r="C189" s="29" t="s">
        <v>79</v>
      </c>
      <c r="D189" s="36" t="s">
        <v>263</v>
      </c>
      <c r="E189" s="14" t="s">
        <v>6</v>
      </c>
      <c r="F189" s="24">
        <v>10</v>
      </c>
      <c r="G189" s="26">
        <v>800</v>
      </c>
      <c r="H189" s="43">
        <f t="shared" si="1"/>
        <v>8000</v>
      </c>
      <c r="I189" s="16"/>
    </row>
    <row r="190" spans="1:9" ht="132.75" customHeight="1" x14ac:dyDescent="0.3">
      <c r="A190" s="42">
        <v>184</v>
      </c>
      <c r="B190" s="30">
        <v>33691176</v>
      </c>
      <c r="C190" s="29" t="s">
        <v>80</v>
      </c>
      <c r="D190" s="36" t="s">
        <v>264</v>
      </c>
      <c r="E190" s="14" t="s">
        <v>6</v>
      </c>
      <c r="F190" s="24">
        <v>50</v>
      </c>
      <c r="G190" s="26">
        <v>13</v>
      </c>
      <c r="H190" s="43">
        <f t="shared" si="1"/>
        <v>650</v>
      </c>
      <c r="I190" s="16"/>
    </row>
    <row r="191" spans="1:9" ht="132.75" customHeight="1" x14ac:dyDescent="0.3">
      <c r="A191" s="42">
        <v>185</v>
      </c>
      <c r="B191" s="30">
        <v>33691133</v>
      </c>
      <c r="C191" s="29" t="s">
        <v>81</v>
      </c>
      <c r="D191" s="34" t="s">
        <v>265</v>
      </c>
      <c r="E191" s="24" t="s">
        <v>6</v>
      </c>
      <c r="F191" s="24">
        <v>50</v>
      </c>
      <c r="G191" s="26">
        <v>1400</v>
      </c>
      <c r="H191" s="43">
        <f t="shared" si="1"/>
        <v>70000</v>
      </c>
      <c r="I191" s="16"/>
    </row>
    <row r="192" spans="1:9" ht="165.75" customHeight="1" x14ac:dyDescent="0.3">
      <c r="A192" s="42">
        <v>186</v>
      </c>
      <c r="B192" s="14">
        <v>33631150</v>
      </c>
      <c r="C192" s="23" t="s">
        <v>169</v>
      </c>
      <c r="D192" s="49" t="s">
        <v>364</v>
      </c>
      <c r="E192" s="24" t="s">
        <v>6</v>
      </c>
      <c r="F192" s="24">
        <v>2</v>
      </c>
      <c r="G192" s="26">
        <v>220</v>
      </c>
      <c r="H192" s="43">
        <f>F192*G192</f>
        <v>440</v>
      </c>
      <c r="I192" s="15"/>
    </row>
    <row r="193" spans="1:15" ht="34.5" customHeight="1" x14ac:dyDescent="0.3">
      <c r="A193" s="56" t="s">
        <v>14</v>
      </c>
      <c r="B193" s="56"/>
      <c r="C193" s="56"/>
      <c r="D193" s="56"/>
      <c r="E193" s="56"/>
      <c r="F193" s="56"/>
      <c r="G193" s="56"/>
      <c r="H193" s="56"/>
    </row>
    <row r="194" spans="1:15" ht="32.25" customHeight="1" x14ac:dyDescent="0.3">
      <c r="A194" s="56" t="s">
        <v>4</v>
      </c>
      <c r="B194" s="56"/>
      <c r="C194" s="56"/>
      <c r="D194" s="56"/>
      <c r="E194" s="56"/>
      <c r="F194" s="56"/>
      <c r="G194" s="56"/>
      <c r="H194" s="56"/>
    </row>
    <row r="195" spans="1:15" ht="33" customHeight="1" x14ac:dyDescent="0.3">
      <c r="A195" s="56" t="s">
        <v>16</v>
      </c>
      <c r="B195" s="56"/>
      <c r="C195" s="56"/>
      <c r="D195" s="56"/>
      <c r="E195" s="56"/>
      <c r="F195" s="56"/>
      <c r="G195" s="56"/>
      <c r="H195" s="56"/>
    </row>
    <row r="196" spans="1:15" ht="76.5" customHeight="1" x14ac:dyDescent="0.3">
      <c r="A196" s="53" t="s">
        <v>12</v>
      </c>
      <c r="B196" s="53"/>
      <c r="C196" s="53"/>
      <c r="D196" s="53"/>
      <c r="E196" s="53"/>
      <c r="F196" s="53"/>
      <c r="G196" s="53"/>
      <c r="H196" s="53"/>
      <c r="I196" s="12"/>
      <c r="J196" s="8"/>
      <c r="K196" s="8"/>
      <c r="L196" s="8"/>
      <c r="M196" s="8"/>
      <c r="N196" s="8"/>
      <c r="O196" s="8"/>
    </row>
    <row r="197" spans="1:15" ht="93" customHeight="1" x14ac:dyDescent="0.3">
      <c r="A197" s="53" t="s">
        <v>7</v>
      </c>
      <c r="B197" s="53"/>
      <c r="C197" s="53"/>
      <c r="D197" s="53"/>
      <c r="E197" s="53"/>
      <c r="F197" s="53"/>
      <c r="G197" s="53"/>
      <c r="H197" s="53"/>
      <c r="I197" s="13"/>
      <c r="J197" s="9"/>
      <c r="K197" s="9"/>
      <c r="L197" s="9"/>
      <c r="M197" s="9"/>
      <c r="N197" s="9"/>
      <c r="O197" s="9"/>
    </row>
  </sheetData>
  <mergeCells count="8">
    <mergeCell ref="A196:H196"/>
    <mergeCell ref="A197:H197"/>
    <mergeCell ref="A2:H2"/>
    <mergeCell ref="B3:H3"/>
    <mergeCell ref="B4:H4"/>
    <mergeCell ref="A193:H193"/>
    <mergeCell ref="A194:H194"/>
    <mergeCell ref="A195:H195"/>
  </mergeCells>
  <pageMargins left="0.7" right="0.7" top="0.75" bottom="0.75" header="0.3" footer="0.3"/>
  <pageSetup paperSize="9" scale="64" orientation="portrait" verticalDpi="0" r:id="rId1"/>
  <rowBreaks count="1" manualBreakCount="1">
    <brk id="19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2025-12-02T19:22:19Z</dcterms:modified>
</cp:coreProperties>
</file>